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defaultThemeVersion="166925"/>
  <mc:AlternateContent xmlns:mc="http://schemas.openxmlformats.org/markup-compatibility/2006">
    <mc:Choice Requires="x15">
      <x15ac:absPath xmlns:x15ac="http://schemas.microsoft.com/office/spreadsheetml/2010/11/ac" url="F:\Loan Department\COVID-19\Templates\"/>
    </mc:Choice>
  </mc:AlternateContent>
  <xr:revisionPtr revIDLastSave="0" documentId="13_ncr:1_{CFF2C5A5-A17C-4398-B5A3-262109EB0692}" xr6:coauthVersionLast="45" xr6:coauthVersionMax="45" xr10:uidLastSave="{00000000-0000-0000-0000-000000000000}"/>
  <bookViews>
    <workbookView xWindow="-120" yWindow="-120" windowWidth="29040" windowHeight="15840" xr2:uid="{B4C93541-FC9A-44CC-BB95-AA4C0C844564}"/>
  </bookViews>
  <sheets>
    <sheet name="Loan Calculator" sheetId="1" r:id="rId1"/>
    <sheet name="ETRAN Summary" sheetId="3"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61" i="1" l="1"/>
  <c r="B32" i="1"/>
  <c r="C25" i="1" l="1"/>
  <c r="C56" i="1" s="1"/>
  <c r="D48" i="1"/>
  <c r="D49" i="1"/>
  <c r="D50" i="1"/>
  <c r="D51" i="1"/>
  <c r="D47" i="1"/>
  <c r="B35" i="1"/>
  <c r="B34" i="1"/>
  <c r="B33" i="1"/>
  <c r="B31" i="1"/>
  <c r="B38" i="1"/>
  <c r="B36" i="1"/>
  <c r="D40" i="1"/>
  <c r="E40" i="1"/>
  <c r="F40" i="1"/>
  <c r="C40" i="1"/>
  <c r="C55" i="1" l="1"/>
  <c r="B33" i="3"/>
  <c r="B32" i="3"/>
  <c r="B31" i="3"/>
  <c r="B30" i="3"/>
  <c r="B29" i="3" a="1"/>
  <c r="B29" i="3" s="1"/>
  <c r="B28" i="3" a="1"/>
  <c r="B28" i="3" s="1"/>
  <c r="B27" i="3"/>
  <c r="B25" i="3"/>
  <c r="B24" i="3"/>
  <c r="B23" i="3"/>
  <c r="B2" i="3"/>
  <c r="B39" i="3" s="1"/>
  <c r="B16" i="1" l="1"/>
  <c r="C75" i="1" l="1"/>
  <c r="C17" i="3" s="1"/>
  <c r="B17" i="3" s="1"/>
  <c r="C57" i="1" l="1"/>
  <c r="D69" i="1"/>
  <c r="C18" i="3" s="1"/>
  <c r="B18" i="3" s="1"/>
  <c r="D70" i="1"/>
  <c r="C16" i="3" s="1"/>
  <c r="B16" i="3" s="1"/>
  <c r="D71" i="1"/>
  <c r="C13" i="3" s="1"/>
  <c r="B13" i="3" s="1"/>
  <c r="D72" i="1"/>
  <c r="C15" i="3" s="1"/>
  <c r="B15" i="3" s="1"/>
  <c r="D73" i="1"/>
  <c r="C19" i="3" s="1"/>
  <c r="B19" i="3" s="1"/>
  <c r="D68" i="1"/>
  <c r="C14" i="3" s="1"/>
  <c r="H25" i="1"/>
  <c r="C76" i="1" l="1"/>
  <c r="C77" i="1" s="1"/>
  <c r="C61" i="1"/>
  <c r="B9" i="3" s="1"/>
  <c r="E68" i="1"/>
  <c r="E70" i="1" s="1"/>
  <c r="B26" i="1" l="1"/>
  <c r="B25" i="1"/>
  <c r="B8" i="3" l="1"/>
  <c r="B10" i="3" l="1"/>
  <c r="D76" i="1" l="1"/>
  <c r="D77" i="1"/>
  <c r="C78" i="1" l="1"/>
  <c r="D78" i="1" s="1"/>
  <c r="D14" i="3" l="1"/>
  <c r="B14" i="3" l="1"/>
  <c r="B2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<sst xmlns="http://schemas.openxmlformats.org/spreadsheetml/2006/main" count="299" uniqueCount="164">
  <si>
    <t>Freedom Bank</t>
  </si>
  <si>
    <t>Salary in Excess of $100,000</t>
  </si>
  <si>
    <t>Enter the total Gross Wages for any employee with annual compensation over $100,000. This information can be found in your payroll reports or on W2s.</t>
  </si>
  <si>
    <t>Employee Name</t>
  </si>
  <si>
    <t>Gross Pay</t>
  </si>
  <si>
    <t>SBA PPP Loan Calculator Form</t>
  </si>
  <si>
    <t>STEP 3 - Subtract Ineligible Costs</t>
  </si>
  <si>
    <t>STEP 5 - Use of Proceeds</t>
  </si>
  <si>
    <t>Non-Resident Employees</t>
  </si>
  <si>
    <t>Benefits</t>
  </si>
  <si>
    <t>Utilities</t>
  </si>
  <si>
    <t>Payroll Costs</t>
  </si>
  <si>
    <t>Mortgage Interest Payments</t>
  </si>
  <si>
    <t>Rent</t>
  </si>
  <si>
    <t>Refinance Eligible EIDL</t>
  </si>
  <si>
    <t>Number of Employees on Payroll as of 2/15/20:</t>
  </si>
  <si>
    <t>Potential Loan Forgiveness:</t>
  </si>
  <si>
    <t>Business Entity Name:</t>
  </si>
  <si>
    <t>STEP 4 - Maximum Loan Amount</t>
  </si>
  <si>
    <t>STEP 1 - Required Business Information</t>
  </si>
  <si>
    <t>Date of Business Formation:</t>
  </si>
  <si>
    <t>https://sosmt.gov/business/</t>
  </si>
  <si>
    <t>Montana Businesses can visit the MT Secretary of State website and do a Business Entity Search to find the business "Formation Date".</t>
  </si>
  <si>
    <t>NAICS Code:</t>
  </si>
  <si>
    <t>https://www.census.gov/eos/www/naics/index.html</t>
  </si>
  <si>
    <t>This information is required by the SBA in order to successfully submit your application.</t>
  </si>
  <si>
    <t>You can search for your NAICS code on the Census.gov site.</t>
  </si>
  <si>
    <t>STEP 2 - Input Payroll Information</t>
  </si>
  <si>
    <t>Average Monthly Payroll:</t>
  </si>
  <si>
    <t>Amount Requested:</t>
  </si>
  <si>
    <t>Payment Amount:</t>
  </si>
  <si>
    <t>Application Info</t>
  </si>
  <si>
    <t>Use of Proceeds</t>
  </si>
  <si>
    <t>Interest on debt incurred before February 15, 2020</t>
  </si>
  <si>
    <t>Project Info</t>
  </si>
  <si>
    <t>ZIP</t>
  </si>
  <si>
    <t>Plus 4</t>
  </si>
  <si>
    <t>Street</t>
  </si>
  <si>
    <t>https://tools.usps.com/zip-code-lookup.htm?byaddress</t>
  </si>
  <si>
    <t>Business Age:</t>
  </si>
  <si>
    <t>Franchise:</t>
  </si>
  <si>
    <t>Is your business a franchise that is listed in the SBA's Franchise Directory?</t>
  </si>
  <si>
    <t>If you are unsure, you can check the SBA Franchise Directory.</t>
  </si>
  <si>
    <t>No. of Current Employees:</t>
  </si>
  <si>
    <t>Number of Jobs Created:</t>
  </si>
  <si>
    <t>Number of Jobs Retained:</t>
  </si>
  <si>
    <t>Date Business Established:</t>
  </si>
  <si>
    <t>https://www.sba.gov/document/support--sba-franchise-directory</t>
  </si>
  <si>
    <t>Ineligible Amount</t>
  </si>
  <si>
    <t>STEP 6 - Documentation Checklist</t>
  </si>
  <si>
    <t>Source</t>
  </si>
  <si>
    <t>ETRAN Input</t>
  </si>
  <si>
    <t>Total:</t>
  </si>
  <si>
    <t>Evidence of Employees on Payroll as of 2/15/20. (Form 941 for Q1 2020, Paystubs, or Payroll Report)</t>
  </si>
  <si>
    <t>Documentation of Payroll for Custom Timeframe (Payroll Report or Paystubs)</t>
  </si>
  <si>
    <t>Documentation of Retirement Plan Contributions by Employer</t>
  </si>
  <si>
    <t>Please submit the highlighted supporting documentation with your application.</t>
  </si>
  <si>
    <t>Documentation of State Payroll and Unemployment Taxes Paid (ex: Form UI-5 for Montana Employers)</t>
  </si>
  <si>
    <t>Continuation of group health care benefits</t>
  </si>
  <si>
    <t>Select the timeframe you are using to determine Average Monthly Payroll Costs:</t>
  </si>
  <si>
    <t>Fields with a bright yellow background are required. Fields with a subtle yellow background may or may not be applicable to your business.</t>
  </si>
  <si>
    <t>Please enter the full legal name of your business entity.</t>
  </si>
  <si>
    <r>
      <t xml:space="preserve">Enter the compensation for any employee whose principal place of residence is </t>
    </r>
    <r>
      <rPr>
        <b/>
        <i/>
        <sz val="10"/>
        <color theme="1"/>
        <rFont val="Calibri"/>
        <family val="2"/>
        <scheme val="minor"/>
      </rPr>
      <t>not</t>
    </r>
    <r>
      <rPr>
        <i/>
        <sz val="10"/>
        <color theme="1"/>
        <rFont val="Calibri"/>
        <family val="2"/>
        <scheme val="minor"/>
      </rPr>
      <t xml:space="preserve"> in the United States but who was included in the payroll cost numbers input in Step 2.</t>
    </r>
  </si>
  <si>
    <t>Input Estimates for One Month</t>
  </si>
  <si>
    <t>You can search for your full zip code on the USPS website. Some rural addresses do not have 9-digit zip codes. If that is the case, please input "N/A" in column C.</t>
  </si>
  <si>
    <t>406-892-1776</t>
  </si>
  <si>
    <t>Form 941 for all Quarters used in calculation</t>
  </si>
  <si>
    <t>Documentation of Health Insurance Paid by Employer</t>
  </si>
  <si>
    <t>Documentation of Employee Wages in excess of $100,000 annually per employee (W2s or Payroll Report)</t>
  </si>
  <si>
    <t>Does the business entity have an existing borrowing relationship with Freedom Bank?</t>
  </si>
  <si>
    <t>Certificate of Good Standing</t>
  </si>
  <si>
    <t>Most Recent Business Tax Returns</t>
  </si>
  <si>
    <r>
      <t xml:space="preserve">Articles of Organization </t>
    </r>
    <r>
      <rPr>
        <b/>
        <sz val="11"/>
        <color theme="1"/>
        <rFont val="Calibri"/>
        <family val="2"/>
        <scheme val="minor"/>
      </rPr>
      <t>OR</t>
    </r>
    <r>
      <rPr>
        <sz val="11"/>
        <color theme="1"/>
        <rFont val="Calibri"/>
        <family val="2"/>
        <scheme val="minor"/>
      </rPr>
      <t xml:space="preserve"> Articles of Incorporation</t>
    </r>
  </si>
  <si>
    <r>
      <t xml:space="preserve">Operating Agreement </t>
    </r>
    <r>
      <rPr>
        <b/>
        <sz val="11"/>
        <color theme="1"/>
        <rFont val="Calibri"/>
        <family val="2"/>
        <scheme val="minor"/>
      </rPr>
      <t>OR</t>
    </r>
    <r>
      <rPr>
        <sz val="11"/>
        <color theme="1"/>
        <rFont val="Calibri"/>
        <family val="2"/>
        <scheme val="minor"/>
      </rPr>
      <t xml:space="preserve"> Bylaws</t>
    </r>
  </si>
  <si>
    <t>Most Recent Business Financial Statements including Balance Sheet and Profit &amp; Loss</t>
  </si>
  <si>
    <t>For each individual with over 20% ownership of the business entity, please submit:</t>
  </si>
  <si>
    <t>Current Personal Financial Statement</t>
  </si>
  <si>
    <t>Most Recent Personal Tax Return</t>
  </si>
  <si>
    <t>Valid Government-Issued Photo ID</t>
  </si>
  <si>
    <t>Many Third Party Payroll Providers and Professional Employer Organizations (PEO) are able to generate a report specifically for PPP applications. If your business utilizes a Third Party Payroll Provider or PEO, contact them to see if they can generate a report for your PPP application.</t>
  </si>
  <si>
    <r>
      <rPr>
        <b/>
        <sz val="11"/>
        <color theme="1"/>
        <rFont val="Calibri"/>
        <family val="2"/>
        <scheme val="minor"/>
      </rPr>
      <t>Custom</t>
    </r>
    <r>
      <rPr>
        <sz val="11"/>
        <color theme="1"/>
        <rFont val="Calibri"/>
        <family val="2"/>
        <scheme val="minor"/>
      </rPr>
      <t xml:space="preserve">
</t>
    </r>
    <r>
      <rPr>
        <i/>
        <sz val="10"/>
        <color theme="1"/>
        <rFont val="Calibri"/>
        <family val="2"/>
        <scheme val="minor"/>
      </rPr>
      <t>A business might elect to use this timeframe if they are a new company that started operations in late 2019 or early 2020.
NOTE: In order to qualify for a PPP loan, your business must have been in operation prior to 2/15/20.</t>
    </r>
  </si>
  <si>
    <r>
      <rPr>
        <b/>
        <sz val="11"/>
        <color theme="1"/>
        <rFont val="Calibri"/>
        <family val="2"/>
        <scheme val="minor"/>
      </rPr>
      <t>2019 Calendar Year</t>
    </r>
    <r>
      <rPr>
        <sz val="11"/>
        <color theme="1"/>
        <rFont val="Calibri"/>
        <family val="2"/>
        <scheme val="minor"/>
      </rPr>
      <t xml:space="preserve">
</t>
    </r>
    <r>
      <rPr>
        <i/>
        <sz val="10"/>
        <color theme="1"/>
        <rFont val="Calibri"/>
        <family val="2"/>
        <scheme val="minor"/>
      </rPr>
      <t>A business might elect to use this timeframe if payroll costs have remained relatively consistent since 2019. This is one of the most straightforward timeframes to use.</t>
    </r>
  </si>
  <si>
    <r>
      <rPr>
        <b/>
        <sz val="11"/>
        <color theme="1"/>
        <rFont val="Calibri"/>
        <family val="2"/>
        <scheme val="minor"/>
      </rPr>
      <t>Prior 12 Months</t>
    </r>
    <r>
      <rPr>
        <sz val="11"/>
        <color theme="1"/>
        <rFont val="Calibri"/>
        <family val="2"/>
        <scheme val="minor"/>
      </rPr>
      <t xml:space="preserve">
</t>
    </r>
    <r>
      <rPr>
        <i/>
        <sz val="10"/>
        <color theme="1"/>
        <rFont val="Calibri"/>
        <family val="2"/>
        <scheme val="minor"/>
      </rPr>
      <t>A business might elect to use this timeframe if they started operations during 2019 or if the past 12 months is more indicative of current payroll costs than 2019 (for example, if staff increased or decreased during the latter part of 2019 or during 2020).</t>
    </r>
  </si>
  <si>
    <r>
      <rPr>
        <b/>
        <sz val="11"/>
        <color theme="1"/>
        <rFont val="Calibri"/>
        <family val="2"/>
        <scheme val="minor"/>
      </rPr>
      <t>Single Quarter - New Business</t>
    </r>
    <r>
      <rPr>
        <sz val="11"/>
        <color theme="1"/>
        <rFont val="Calibri"/>
        <family val="2"/>
        <scheme val="minor"/>
      </rPr>
      <t xml:space="preserve">
</t>
    </r>
    <r>
      <rPr>
        <i/>
        <sz val="10"/>
        <color theme="1"/>
        <rFont val="Calibri"/>
        <family val="2"/>
        <scheme val="minor"/>
      </rPr>
      <t>A business might elect to use this timeframe if they began operations in late 2019 or early 2020.
NOTE: In order to qualify for a PPP loan, your business must have been in operation prior to 2/15/20.</t>
    </r>
  </si>
  <si>
    <r>
      <rPr>
        <b/>
        <sz val="11"/>
        <color theme="1"/>
        <rFont val="Calibri"/>
        <family val="2"/>
        <scheme val="minor"/>
      </rPr>
      <t>Single Quarter - Seasonal Business</t>
    </r>
    <r>
      <rPr>
        <sz val="11"/>
        <color theme="1"/>
        <rFont val="Calibri"/>
        <family val="2"/>
        <scheme val="minor"/>
      </rPr>
      <t xml:space="preserve">
</t>
    </r>
    <r>
      <rPr>
        <i/>
        <sz val="10"/>
        <color theme="1"/>
        <rFont val="Calibri"/>
        <family val="2"/>
        <scheme val="minor"/>
      </rPr>
      <t>A seasonal business might elect to use this timeframe if their payroll costs are significantly different during April-June than other times of the year.</t>
    </r>
  </si>
  <si>
    <t>Potential Reduction in Forgiveness due to Decrease in Number of Employees:</t>
  </si>
  <si>
    <t>Payroll Costs:</t>
  </si>
  <si>
    <t>Group Healthcare Benefits:</t>
  </si>
  <si>
    <t>Rent:</t>
  </si>
  <si>
    <t>Utilities:</t>
  </si>
  <si>
    <t>Mortgage Interest Payments:</t>
  </si>
  <si>
    <t>Interest on Debt Incurred Before 2/15/20:</t>
  </si>
  <si>
    <r>
      <t xml:space="preserve">Please input your best estimates for </t>
    </r>
    <r>
      <rPr>
        <b/>
        <i/>
        <sz val="10"/>
        <color theme="1"/>
        <rFont val="Calibri"/>
        <family val="2"/>
        <scheme val="minor"/>
      </rPr>
      <t>one month's</t>
    </r>
    <r>
      <rPr>
        <i/>
        <sz val="10"/>
        <color theme="1"/>
        <rFont val="Calibri"/>
        <family val="2"/>
        <scheme val="minor"/>
      </rPr>
      <t xml:space="preserve"> expenses. The estimated amounts eligible for forgiveness for 8 weeks will be automatically calculated.</t>
    </r>
  </si>
  <si>
    <t>Calculated Amounts for 8 Week Term of Forgiveness Eligibility</t>
  </si>
  <si>
    <t>In general, borrowers can calculate their aggregate payroll costs using data either from the previous 12 months or from calendar year 2019. For seasonal businesses, the applicant may use average monthly payroll for the period between February 15, 2019, or March 1, 2019, and June 30, 2019. An applicant that was not in business from February 15, 2019 to June 30, 2019 may use the average monthly payroll costs for the period January 1, 2020 through February 29, 2020.</t>
  </si>
  <si>
    <t>Potential Remaining Balance After Forgiveness:</t>
  </si>
  <si>
    <t>Business Street Address:</t>
  </si>
  <si>
    <t>City:</t>
  </si>
  <si>
    <t>State:</t>
  </si>
  <si>
    <t>5 digit ZIP Code:</t>
  </si>
  <si>
    <t>Total Eligible Payroll Costs:</t>
  </si>
  <si>
    <t>Average Monthly Eligible Payroll Cost:</t>
  </si>
  <si>
    <t>EIDL Loan Amount:</t>
  </si>
  <si>
    <t>EIDL Loan Advance:</t>
  </si>
  <si>
    <t>Maximum PPP Loan Amount:</t>
  </si>
  <si>
    <t>Excess Loan Amount</t>
  </si>
  <si>
    <t>Borrowers</t>
  </si>
  <si>
    <t>TIN Type</t>
  </si>
  <si>
    <t>TIN</t>
  </si>
  <si>
    <t>Legal Organization Type</t>
  </si>
  <si>
    <t>Primary Phone</t>
  </si>
  <si>
    <t>Prior SBA Loan?</t>
  </si>
  <si>
    <t>Is the Small Business Applicant debarred…..</t>
  </si>
  <si>
    <t>No</t>
  </si>
  <si>
    <t>**Manual Input** If Amounts Match Form 2484, input YES:</t>
  </si>
  <si>
    <t>This amount is added to payroll costs in order to balance Use of Proceeds for ETRAN.</t>
  </si>
  <si>
    <t>INSTRUCTIONS</t>
  </si>
  <si>
    <t>Fields that require Manual Input are blue.</t>
  </si>
  <si>
    <t xml:space="preserve">If you get ALL data input, please change the tab color of ETRAN SUMMARY to Green. </t>
  </si>
  <si>
    <t>(Right click on the tab and choose "Tab color" and choose bright green from Standard Colors.</t>
  </si>
  <si>
    <t>Notes</t>
  </si>
  <si>
    <t>Borrower's Application</t>
  </si>
  <si>
    <t>Verify with Lender's Application.</t>
  </si>
  <si>
    <t>Borrower's Application "Additional Borrower Questions"</t>
  </si>
  <si>
    <t>Input "Yes" or "No"</t>
  </si>
  <si>
    <t>Physical Address</t>
  </si>
  <si>
    <t>Copy Project Address</t>
  </si>
  <si>
    <t>Principals</t>
  </si>
  <si>
    <t>SSN</t>
  </si>
  <si>
    <t>###-##-#### or ##-#######</t>
  </si>
  <si>
    <t>###-##-####</t>
  </si>
  <si>
    <t>###-###-####</t>
  </si>
  <si>
    <t>First Name</t>
  </si>
  <si>
    <t>Last Name</t>
  </si>
  <si>
    <t>Ownership Percentage</t>
  </si>
  <si>
    <t>Interest in Other Business?</t>
  </si>
  <si>
    <t>Borrower's Application - Question 3</t>
  </si>
  <si>
    <t>Indictment, Parole or Probation</t>
  </si>
  <si>
    <t>Charged or arrested for criminal offense?</t>
  </si>
  <si>
    <t>Convicted?</t>
  </si>
  <si>
    <t>Owner/Principal 1</t>
  </si>
  <si>
    <t>Owner/Principal 2</t>
  </si>
  <si>
    <t>Owner/Principal 3</t>
  </si>
  <si>
    <t>Owner/Principal 4</t>
  </si>
  <si>
    <t>Owner/Principal 5</t>
  </si>
  <si>
    <t>Completed By:</t>
  </si>
  <si>
    <t>Lender</t>
  </si>
  <si>
    <t>VERIFICATION</t>
  </si>
  <si>
    <t>Amounts Match Form 2484:</t>
  </si>
  <si>
    <t>EIN or SSN</t>
  </si>
  <si>
    <t>Business Name</t>
  </si>
  <si>
    <r>
      <rPr>
        <b/>
        <sz val="11"/>
        <color theme="1"/>
        <rFont val="Calibri"/>
        <family val="2"/>
        <scheme val="minor"/>
      </rPr>
      <t>Self-Employed</t>
    </r>
    <r>
      <rPr>
        <sz val="11"/>
        <color theme="1"/>
        <rFont val="Calibri"/>
        <family val="2"/>
        <scheme val="minor"/>
      </rPr>
      <t xml:space="preserve">
</t>
    </r>
  </si>
  <si>
    <r>
      <t xml:space="preserve">Wages, tips, and other compensation
</t>
    </r>
    <r>
      <rPr>
        <i/>
        <sz val="10"/>
        <color theme="1"/>
        <rFont val="Calibri"/>
        <family val="2"/>
        <scheme val="minor"/>
      </rPr>
      <t>Quarterly Form 941s Line 5c Column 1.</t>
    </r>
  </si>
  <si>
    <r>
      <t xml:space="preserve">Employer Portion of Retirement Plan Contributions
</t>
    </r>
    <r>
      <rPr>
        <i/>
        <sz val="10"/>
        <color theme="1"/>
        <rFont val="Calibri"/>
        <family val="2"/>
        <scheme val="minor"/>
      </rPr>
      <t>Report from your plan sponsor or trustee, Form 5500 SF for 2019, or Accounting Software Report.</t>
    </r>
  </si>
  <si>
    <r>
      <t xml:space="preserve">Health Insurance Paid by Employer
</t>
    </r>
    <r>
      <rPr>
        <i/>
        <sz val="10"/>
        <color theme="1"/>
        <rFont val="Calibri"/>
        <family val="2"/>
        <scheme val="minor"/>
      </rPr>
      <t>Employee W-2s (Box 12 Code DD), Payroll Report, or Accounting Software Report.</t>
    </r>
  </si>
  <si>
    <r>
      <t xml:space="preserve">State Payroll and Unemployment Taxes
</t>
    </r>
    <r>
      <rPr>
        <i/>
        <sz val="10"/>
        <color theme="1"/>
        <rFont val="Calibri"/>
        <family val="2"/>
        <scheme val="minor"/>
      </rPr>
      <t>State Payroll Tax forms (MT UI-5), Payroll Report, or Accounting Software Report.</t>
    </r>
  </si>
  <si>
    <t>Number of Months Used for Calculation:</t>
  </si>
  <si>
    <r>
      <t xml:space="preserve">Retirement Plan Contributions
</t>
    </r>
    <r>
      <rPr>
        <i/>
        <sz val="10"/>
        <color theme="1"/>
        <rFont val="Calibri"/>
        <family val="2"/>
        <scheme val="minor"/>
      </rPr>
      <t>1040 Sch C Line 19
       OR
1065 Line 18</t>
    </r>
  </si>
  <si>
    <r>
      <t>Health Insurance Paid by Employer</t>
    </r>
    <r>
      <rPr>
        <i/>
        <sz val="10"/>
        <color theme="1"/>
        <rFont val="Calibri"/>
        <family val="2"/>
        <scheme val="minor"/>
      </rPr>
      <t xml:space="preserve"> 
1040 Sch C Line 14
       OR
1065 Line 19</t>
    </r>
  </si>
  <si>
    <r>
      <t xml:space="preserve">Total Annualized Gross Wages
</t>
    </r>
    <r>
      <rPr>
        <i/>
        <sz val="10"/>
        <color theme="1"/>
        <rFont val="Calibri"/>
        <family val="2"/>
        <scheme val="minor"/>
      </rPr>
      <t>Do not include benefits in this number.</t>
    </r>
  </si>
  <si>
    <t>2019 Form 1040 Sch C or 2019 Form 1065</t>
  </si>
  <si>
    <r>
      <t xml:space="preserve">Net Profit
</t>
    </r>
    <r>
      <rPr>
        <i/>
        <sz val="10"/>
        <color theme="1"/>
        <rFont val="Calibri"/>
        <family val="2"/>
        <scheme val="minor"/>
      </rPr>
      <t>1040 Sch C Line 31
       OR
1065 Sch K Box 14a less Section 179 and multiplied by 0.9235
LIMIT $100,000 PER PERSON</t>
    </r>
  </si>
  <si>
    <t>Anticipated Number of Employees on Payroll:</t>
  </si>
  <si>
    <t>In order to expedite your application, please fill this form out completely and gather all of the required supporting documentation. Contact us if you have any questions or issues. Some of this information is also requested on Form 2483; we apologize for the redundancy, but having the information on this form will dramatically increase the speed at which we can input your application in the SBA portal.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</si>
</sst>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quot;$&quot;#,##0.00"/>
  </numFmts>
  <fonts count="18"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i/>
      <sz val="11"/>
      <color theme="1"/>
      <name val="Calibri"/>
      <family val="2"/>
      <scheme val="minor"/>
    </font>
    <font>
      <i/>
      <sz val="10"/>
      <color theme="1"/>
      <name val="Calibri"/>
      <family val="2"/>
      <scheme val="minor"/>
    </font>
    <font>
      <sz val="8"/>
      <name val="Calibri"/>
      <family val="2"/>
      <scheme val="minor"/>
    </font>
    <font>
      <b/>
      <sz val="14"/>
      <color theme="1"/>
      <name val="Calibri"/>
      <family val="2"/>
      <scheme val="minor"/>
    </font>
    <font>
      <b/>
      <i/>
      <sz val="10"/>
      <color theme="1"/>
      <name val="Calibri"/>
      <family val="2"/>
      <scheme val="minor"/>
    </font>
    <font>
      <b/>
      <sz val="18"/>
      <color theme="1"/>
      <name val="Calibri"/>
      <family val="2"/>
      <scheme val="minor"/>
    </font>
    <font>
      <b/>
      <sz val="12"/>
      <color theme="1"/>
      <name val="Calibri"/>
      <family val="2"/>
      <scheme val="minor"/>
    </font>
    <font>
      <sz val="11"/>
      <color theme="2"/>
      <name val="Calibri"/>
      <family val="2"/>
      <scheme val="minor"/>
    </font>
    <font>
      <sz val="11"/>
      <color theme="0"/>
      <name val="Calibri"/>
      <family val="2"/>
      <scheme val="minor"/>
    </font>
    <font>
      <b/>
      <i/>
      <sz val="11"/>
      <color theme="1"/>
      <name val="Calibri"/>
      <family val="2"/>
      <scheme val="minor"/>
    </font>
    <font>
      <sz val="8"/>
      <color rgb="FF000000"/>
      <name val="Segoe UI"/>
      <family val="2"/>
    </font>
    <font>
      <sz val="10"/>
      <color theme="1"/>
      <name val="Calibri"/>
      <family val="2"/>
      <scheme val="minor"/>
    </font>
    <font>
      <sz val="11"/>
      <color theme="10"/>
      <name val="Calibri"/>
      <family val="2"/>
      <scheme val="minor"/>
    </font>
    <font>
      <sz val="11"/>
      <color rgb="FF006100"/>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rgb="FFC6EFCE"/>
      </patternFill>
    </fill>
  </fills>
  <borders count="21">
    <border>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thin">
        <color auto="1"/>
      </top>
      <bottom style="thin">
        <color auto="1"/>
      </bottom>
      <diagonal/>
    </border>
    <border>
      <left/>
      <right/>
      <top style="thick">
        <color indexed="64"/>
      </top>
      <bottom style="thick">
        <color indexed="64"/>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medium">
        <color indexed="64"/>
      </bottom>
      <diagonal/>
    </border>
  </borders>
  <cellStyleXfs count="5">
    <xf numFmtId="0" fontId="0" fillId="0" borderId="0"/>
    <xf numFmtId="0" fontId="3" fillId="0" borderId="0" applyNumberForma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7" fillId="4" borderId="0" applyNumberFormat="0" applyBorder="0" applyAlignment="0" applyProtection="0"/>
  </cellStyleXfs>
  <cellXfs count="132">
    <xf numFmtId="0" fontId="0" fillId="0" borderId="0" xfId="0"/>
    <xf numFmtId="0" fontId="2" fillId="0" borderId="0" xfId="0" applyFont="1" applyAlignment="1">
      <alignment horizontal="left" indent="2"/>
    </xf>
    <xf numFmtId="164" fontId="0" fillId="0" borderId="0" xfId="0" applyNumberFormat="1"/>
    <xf numFmtId="164" fontId="0" fillId="0" borderId="0" xfId="0" applyNumberFormat="1" applyBorder="1"/>
    <xf numFmtId="0" fontId="0" fillId="0" borderId="0" xfId="0" applyBorder="1"/>
    <xf numFmtId="0" fontId="9" fillId="0" borderId="0" xfId="0" applyFont="1"/>
    <xf numFmtId="0" fontId="2" fillId="0" borderId="0" xfId="0" applyFont="1" applyBorder="1" applyAlignment="1">
      <alignment wrapText="1"/>
    </xf>
    <xf numFmtId="0" fontId="0" fillId="0" borderId="0" xfId="0" applyFill="1" applyBorder="1"/>
    <xf numFmtId="0" fontId="0" fillId="0" borderId="0" xfId="0" applyBorder="1" applyAlignment="1">
      <alignment wrapText="1"/>
    </xf>
    <xf numFmtId="0" fontId="2" fillId="0" borderId="0" xfId="0" applyFont="1" applyBorder="1"/>
    <xf numFmtId="0" fontId="5" fillId="0" borderId="0" xfId="0" applyFont="1" applyBorder="1" applyAlignment="1">
      <alignment wrapText="1"/>
    </xf>
    <xf numFmtId="0" fontId="0" fillId="0" borderId="0" xfId="0" applyFont="1" applyBorder="1" applyAlignment="1">
      <alignment horizontal="left"/>
    </xf>
    <xf numFmtId="0" fontId="10" fillId="0" borderId="0" xfId="0" applyFont="1" applyBorder="1" applyAlignment="1">
      <alignment horizontal="left"/>
    </xf>
    <xf numFmtId="0" fontId="7" fillId="0" borderId="1" xfId="0" applyFont="1" applyBorder="1"/>
    <xf numFmtId="0" fontId="0" fillId="0" borderId="2" xfId="0" applyBorder="1"/>
    <xf numFmtId="0" fontId="0" fillId="0" borderId="3" xfId="0" applyBorder="1"/>
    <xf numFmtId="0" fontId="0" fillId="0" borderId="4" xfId="0" applyFont="1" applyBorder="1"/>
    <xf numFmtId="0" fontId="0" fillId="0" borderId="5" xfId="0" applyBorder="1"/>
    <xf numFmtId="0" fontId="0" fillId="0" borderId="4" xfId="0" applyBorder="1"/>
    <xf numFmtId="0" fontId="0" fillId="0" borderId="6" xfId="0" applyBorder="1"/>
    <xf numFmtId="0" fontId="0" fillId="0" borderId="7" xfId="0" applyBorder="1"/>
    <xf numFmtId="0" fontId="0" fillId="0" borderId="8" xfId="0" applyBorder="1"/>
    <xf numFmtId="0" fontId="2" fillId="0" borderId="7" xfId="0" applyFont="1" applyBorder="1" applyAlignment="1">
      <alignment horizontal="left"/>
    </xf>
    <xf numFmtId="164" fontId="0" fillId="0" borderId="7" xfId="0" applyNumberFormat="1" applyBorder="1"/>
    <xf numFmtId="0" fontId="0" fillId="0" borderId="4" xfId="0" applyBorder="1" applyAlignment="1">
      <alignment horizontal="left"/>
    </xf>
    <xf numFmtId="0" fontId="11" fillId="0" borderId="4" xfId="0" applyFont="1" applyBorder="1" applyAlignment="1">
      <alignment horizontal="left"/>
    </xf>
    <xf numFmtId="0" fontId="2" fillId="0" borderId="0" xfId="0" applyFont="1" applyBorder="1" applyAlignment="1">
      <alignment horizontal="left"/>
    </xf>
    <xf numFmtId="0" fontId="5" fillId="0" borderId="0" xfId="0" applyFont="1" applyBorder="1" applyAlignment="1">
      <alignment horizontal="left" vertical="center" wrapText="1"/>
    </xf>
    <xf numFmtId="0" fontId="5" fillId="0" borderId="0" xfId="0" applyFont="1" applyBorder="1" applyAlignment="1">
      <alignment vertical="center" wrapText="1"/>
    </xf>
    <xf numFmtId="0" fontId="0" fillId="0" borderId="0" xfId="0"/>
    <xf numFmtId="0" fontId="3" fillId="0" borderId="0" xfId="1" applyBorder="1"/>
    <xf numFmtId="0" fontId="0" fillId="0" borderId="0" xfId="0" applyFont="1" applyBorder="1"/>
    <xf numFmtId="0" fontId="5" fillId="0" borderId="0" xfId="0" applyFont="1" applyBorder="1" applyAlignment="1">
      <alignment vertical="top" wrapText="1"/>
    </xf>
    <xf numFmtId="44" fontId="0" fillId="0" borderId="0" xfId="2" applyFont="1"/>
    <xf numFmtId="44" fontId="0" fillId="0" borderId="0" xfId="2" applyFont="1" applyBorder="1"/>
    <xf numFmtId="0" fontId="0" fillId="0" borderId="0" xfId="0" applyFill="1" applyBorder="1" applyAlignment="1">
      <alignment wrapText="1"/>
    </xf>
    <xf numFmtId="0" fontId="4" fillId="0" borderId="0" xfId="0" applyFont="1" applyAlignment="1">
      <alignment wrapText="1"/>
    </xf>
    <xf numFmtId="44" fontId="2" fillId="0" borderId="0" xfId="2" applyFont="1" applyBorder="1"/>
    <xf numFmtId="0" fontId="5" fillId="0" borderId="4" xfId="0" applyFont="1" applyBorder="1" applyAlignment="1">
      <alignment wrapText="1"/>
    </xf>
    <xf numFmtId="49" fontId="0" fillId="0" borderId="0" xfId="0" applyNumberFormat="1" applyBorder="1"/>
    <xf numFmtId="14" fontId="0" fillId="0" borderId="0" xfId="0" applyNumberFormat="1" applyBorder="1" applyAlignment="1">
      <alignment horizontal="left"/>
    </xf>
    <xf numFmtId="0" fontId="0" fillId="0" borderId="0" xfId="0" applyFill="1"/>
    <xf numFmtId="0" fontId="12" fillId="0" borderId="0" xfId="0" applyFont="1" applyFill="1" applyBorder="1"/>
    <xf numFmtId="0" fontId="12" fillId="0" borderId="0" xfId="0" applyFont="1"/>
    <xf numFmtId="0" fontId="3" fillId="0" borderId="5" xfId="1" applyBorder="1" applyAlignment="1">
      <alignment wrapText="1"/>
    </xf>
    <xf numFmtId="0" fontId="0" fillId="0" borderId="5" xfId="0" applyBorder="1" applyAlignment="1">
      <alignment wrapText="1"/>
    </xf>
    <xf numFmtId="0" fontId="4" fillId="0" borderId="4" xfId="0" applyFont="1" applyBorder="1" applyAlignment="1">
      <alignment wrapText="1"/>
    </xf>
    <xf numFmtId="0" fontId="0" fillId="0" borderId="0" xfId="0" applyAlignment="1">
      <alignment vertical="top" wrapText="1"/>
    </xf>
    <xf numFmtId="0" fontId="0" fillId="0" borderId="0" xfId="0" applyBorder="1" applyAlignment="1">
      <alignment vertical="center" wrapText="1"/>
    </xf>
    <xf numFmtId="0" fontId="2" fillId="0" borderId="0" xfId="0" applyFont="1" applyBorder="1" applyAlignment="1">
      <alignment vertical="center" wrapText="1"/>
    </xf>
    <xf numFmtId="0" fontId="5" fillId="0" borderId="4" xfId="0" applyFont="1" applyBorder="1" applyAlignment="1">
      <alignment horizontal="left" vertical="center" wrapText="1"/>
    </xf>
    <xf numFmtId="0" fontId="13" fillId="0" borderId="0" xfId="0" applyFont="1"/>
    <xf numFmtId="0" fontId="2" fillId="2" borderId="0" xfId="0" applyFont="1" applyFill="1" applyBorder="1"/>
    <xf numFmtId="0" fontId="2" fillId="2" borderId="0" xfId="0" applyFont="1" applyFill="1" applyBorder="1" applyAlignment="1">
      <alignment wrapText="1"/>
    </xf>
    <xf numFmtId="0" fontId="2" fillId="2" borderId="0" xfId="0" applyFont="1" applyFill="1" applyBorder="1" applyAlignment="1">
      <alignment horizontal="left" vertical="center" wrapText="1"/>
    </xf>
    <xf numFmtId="0" fontId="2" fillId="2" borderId="0" xfId="0" applyFont="1" applyFill="1" applyAlignment="1">
      <alignment wrapText="1"/>
    </xf>
    <xf numFmtId="0" fontId="12" fillId="0" borderId="4" xfId="0" applyFont="1" applyBorder="1"/>
    <xf numFmtId="0" fontId="2" fillId="2" borderId="0" xfId="0" applyFont="1" applyFill="1" applyBorder="1" applyAlignment="1">
      <alignment vertical="top" wrapText="1"/>
    </xf>
    <xf numFmtId="0" fontId="2" fillId="0" borderId="0" xfId="0" applyFont="1" applyAlignment="1">
      <alignment horizontal="right"/>
    </xf>
    <xf numFmtId="0" fontId="0" fillId="0" borderId="0" xfId="0" applyBorder="1" applyAlignment="1">
      <alignment wrapText="1"/>
    </xf>
    <xf numFmtId="0" fontId="0" fillId="0" borderId="10" xfId="0" applyBorder="1"/>
    <xf numFmtId="0" fontId="5" fillId="0" borderId="5" xfId="0" applyFont="1" applyBorder="1" applyAlignment="1">
      <alignment vertical="top" wrapText="1"/>
    </xf>
    <xf numFmtId="0" fontId="0" fillId="0" borderId="0" xfId="0"/>
    <xf numFmtId="0" fontId="0" fillId="0" borderId="0" xfId="0" applyBorder="1" applyAlignment="1">
      <alignment horizontal="center" vertical="center"/>
    </xf>
    <xf numFmtId="0" fontId="10" fillId="0" borderId="0" xfId="0" applyFont="1" applyBorder="1"/>
    <xf numFmtId="44" fontId="10" fillId="0" borderId="0" xfId="2" applyFont="1" applyBorder="1"/>
    <xf numFmtId="0" fontId="15" fillId="0" borderId="0" xfId="0" applyFont="1" applyAlignment="1">
      <alignment vertical="center" wrapText="1"/>
    </xf>
    <xf numFmtId="0" fontId="0" fillId="0" borderId="0" xfId="0"/>
    <xf numFmtId="44" fontId="0" fillId="0" borderId="11" xfId="0" applyNumberFormat="1" applyBorder="1"/>
    <xf numFmtId="0" fontId="2" fillId="0" borderId="0" xfId="0" applyFont="1"/>
    <xf numFmtId="0" fontId="0" fillId="0" borderId="0" xfId="0"/>
    <xf numFmtId="0" fontId="0" fillId="0" borderId="0" xfId="0" applyAlignment="1">
      <alignment wrapText="1"/>
    </xf>
    <xf numFmtId="0" fontId="0" fillId="3" borderId="0" xfId="0" applyFill="1"/>
    <xf numFmtId="0" fontId="0" fillId="3" borderId="11" xfId="0" applyFill="1" applyBorder="1"/>
    <xf numFmtId="0" fontId="2" fillId="0" borderId="12" xfId="0" applyFont="1" applyBorder="1"/>
    <xf numFmtId="0" fontId="0" fillId="0" borderId="13" xfId="0" applyBorder="1"/>
    <xf numFmtId="0" fontId="0" fillId="0" borderId="14" xfId="0" applyBorder="1"/>
    <xf numFmtId="0" fontId="0" fillId="3" borderId="15" xfId="0" applyFill="1" applyBorder="1"/>
    <xf numFmtId="0" fontId="0" fillId="0" borderId="16" xfId="0" applyBorder="1"/>
    <xf numFmtId="0" fontId="0" fillId="0" borderId="15" xfId="0" applyBorder="1"/>
    <xf numFmtId="0" fontId="0" fillId="0" borderId="17" xfId="0" applyBorder="1"/>
    <xf numFmtId="0" fontId="0" fillId="0" borderId="18" xfId="0" applyBorder="1"/>
    <xf numFmtId="0" fontId="0" fillId="0" borderId="19" xfId="0" applyBorder="1"/>
    <xf numFmtId="44" fontId="0" fillId="0" borderId="16" xfId="2" applyFont="1" applyBorder="1"/>
    <xf numFmtId="0" fontId="4" fillId="0" borderId="13" xfId="0" applyFont="1" applyBorder="1"/>
    <xf numFmtId="0" fontId="0" fillId="0" borderId="17" xfId="0" applyBorder="1" applyAlignment="1">
      <alignment horizontal="right"/>
    </xf>
    <xf numFmtId="44" fontId="0" fillId="0" borderId="18" xfId="0" applyNumberFormat="1" applyBorder="1"/>
    <xf numFmtId="49" fontId="0" fillId="0" borderId="16" xfId="0" applyNumberFormat="1" applyBorder="1" applyAlignment="1">
      <alignment horizontal="left"/>
    </xf>
    <xf numFmtId="0" fontId="0" fillId="0" borderId="16" xfId="0" applyBorder="1" applyAlignment="1">
      <alignment horizontal="left"/>
    </xf>
    <xf numFmtId="14" fontId="0" fillId="0" borderId="19" xfId="0" applyNumberFormat="1" applyBorder="1" applyAlignment="1">
      <alignment horizontal="left"/>
    </xf>
    <xf numFmtId="0" fontId="2" fillId="0" borderId="13" xfId="0" applyFont="1" applyBorder="1"/>
    <xf numFmtId="0" fontId="2" fillId="0" borderId="14" xfId="0" applyFont="1" applyBorder="1"/>
    <xf numFmtId="0" fontId="0" fillId="0" borderId="16" xfId="0" applyBorder="1" applyAlignment="1">
      <alignment wrapText="1"/>
    </xf>
    <xf numFmtId="0" fontId="0" fillId="3" borderId="20" xfId="0" applyFill="1" applyBorder="1"/>
    <xf numFmtId="0" fontId="0" fillId="0" borderId="18" xfId="0" applyBorder="1" applyAlignment="1">
      <alignment wrapText="1"/>
    </xf>
    <xf numFmtId="0" fontId="0" fillId="0" borderId="19" xfId="0" applyBorder="1" applyAlignment="1">
      <alignment wrapText="1"/>
    </xf>
    <xf numFmtId="0" fontId="0" fillId="0" borderId="13" xfId="0" applyBorder="1" applyAlignment="1">
      <alignment wrapText="1"/>
    </xf>
    <xf numFmtId="0" fontId="0" fillId="0" borderId="14" xfId="0" applyBorder="1" applyAlignment="1">
      <alignment wrapText="1"/>
    </xf>
    <xf numFmtId="0" fontId="16" fillId="0" borderId="16" xfId="1" applyFont="1" applyBorder="1" applyAlignment="1">
      <alignment wrapText="1"/>
    </xf>
    <xf numFmtId="0" fontId="2" fillId="0" borderId="15" xfId="0" applyFont="1" applyBorder="1"/>
    <xf numFmtId="0" fontId="7" fillId="0" borderId="0" xfId="0" applyFont="1"/>
    <xf numFmtId="49" fontId="7" fillId="0" borderId="0" xfId="0" applyNumberFormat="1" applyFont="1"/>
    <xf numFmtId="0" fontId="5" fillId="0" borderId="15" xfId="0" applyFont="1" applyBorder="1" applyAlignment="1">
      <alignment wrapText="1"/>
    </xf>
    <xf numFmtId="44" fontId="0" fillId="0" borderId="0" xfId="0" applyNumberFormat="1"/>
    <xf numFmtId="0" fontId="5" fillId="0" borderId="0" xfId="0" applyFont="1"/>
    <xf numFmtId="0" fontId="0" fillId="0" borderId="0" xfId="0"/>
    <xf numFmtId="0" fontId="2" fillId="0" borderId="0" xfId="0" applyFont="1" applyFill="1" applyBorder="1" applyAlignment="1">
      <alignment vertical="top" wrapText="1"/>
    </xf>
    <xf numFmtId="0" fontId="7" fillId="0" borderId="0" xfId="0" applyFont="1" applyBorder="1" applyAlignment="1">
      <alignment horizontal="left"/>
    </xf>
    <xf numFmtId="44" fontId="7" fillId="0" borderId="0" xfId="2" applyFont="1" applyBorder="1"/>
    <xf numFmtId="0" fontId="10" fillId="0" borderId="0" xfId="0" applyFont="1" applyBorder="1" applyAlignment="1">
      <alignment wrapText="1"/>
    </xf>
    <xf numFmtId="1" fontId="0" fillId="0" borderId="0" xfId="2" applyNumberFormat="1" applyFont="1" applyBorder="1"/>
    <xf numFmtId="49" fontId="0" fillId="3" borderId="11" xfId="0" applyNumberFormat="1" applyFill="1" applyBorder="1"/>
    <xf numFmtId="44" fontId="17" fillId="4" borderId="16" xfId="4" applyNumberFormat="1" applyBorder="1"/>
    <xf numFmtId="0" fontId="0" fillId="0" borderId="0" xfId="0" applyBorder="1" applyAlignment="1">
      <alignment wrapText="1"/>
    </xf>
    <xf numFmtId="0" fontId="0" fillId="0" borderId="0" xfId="0"/>
    <xf numFmtId="8" fontId="0" fillId="0" borderId="19" xfId="2" applyNumberFormat="1" applyFont="1" applyBorder="1"/>
    <xf numFmtId="0" fontId="2" fillId="0" borderId="0" xfId="0" applyFont="1"/>
    <xf numFmtId="0" fontId="0" fillId="0" borderId="0" xfId="0"/>
    <xf numFmtId="0" fontId="5" fillId="0" borderId="0" xfId="0" applyFont="1" applyBorder="1" applyAlignment="1">
      <alignment vertical="center" wrapText="1"/>
    </xf>
    <xf numFmtId="0" fontId="5" fillId="0" borderId="0" xfId="0" applyFont="1" applyBorder="1" applyAlignment="1">
      <alignment horizontal="left" vertical="center" wrapText="1"/>
    </xf>
    <xf numFmtId="0" fontId="5" fillId="0" borderId="5" xfId="0" applyFont="1" applyBorder="1" applyAlignment="1">
      <alignment wrapText="1"/>
    </xf>
    <xf numFmtId="9" fontId="0" fillId="0" borderId="5" xfId="3" applyFont="1" applyBorder="1" applyAlignment="1">
      <alignment horizontal="center" vertical="center"/>
    </xf>
    <xf numFmtId="0" fontId="0" fillId="0" borderId="0" xfId="0" applyBorder="1" applyAlignment="1">
      <alignment wrapText="1"/>
    </xf>
    <xf numFmtId="0" fontId="5" fillId="0" borderId="5" xfId="0" applyFont="1" applyBorder="1" applyAlignment="1">
      <alignment vertical="center" wrapText="1"/>
    </xf>
    <xf numFmtId="0" fontId="4" fillId="0" borderId="0" xfId="0" applyFont="1" applyAlignment="1">
      <alignment wrapText="1"/>
    </xf>
    <xf numFmtId="0" fontId="13" fillId="0" borderId="0" xfId="0" applyFont="1"/>
    <xf numFmtId="0" fontId="0" fillId="0" borderId="9" xfId="0" applyBorder="1"/>
    <xf numFmtId="0" fontId="4" fillId="0" borderId="4" xfId="0" applyFont="1" applyBorder="1" applyAlignment="1">
      <alignment wrapText="1"/>
    </xf>
    <xf numFmtId="0" fontId="4" fillId="0" borderId="0" xfId="0" applyFont="1" applyBorder="1" applyAlignment="1">
      <alignment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0" xfId="0" applyFont="1" applyAlignment="1">
      <alignment horizontal="left" vertical="center" wrapText="1"/>
    </xf>
  </cellXfs>
  <cellStyles count="5">
    <cellStyle name="Currency" xfId="2" builtinId="4"/>
    <cellStyle name="Good" xfId="4" builtinId="26"/>
    <cellStyle name="Hyperlink" xfId="1" builtinId="8"/>
    <cellStyle name="Normal" xfId="0" builtinId="0"/>
    <cellStyle name="Percent" xfId="3" builtinId="5"/>
  </cellStyles>
  <dxfs count="48">
    <dxf>
      <font>
        <color rgb="FFFFFF00"/>
      </font>
      <fill>
        <patternFill>
          <bgColor rgb="FFFFFF00"/>
        </patternFill>
      </fill>
    </dxf>
    <dxf>
      <fill>
        <patternFill>
          <bgColor rgb="FFFFFF00"/>
        </patternFill>
      </fill>
    </dxf>
    <dxf>
      <fill>
        <patternFill>
          <bgColor rgb="FFFFFFCC"/>
        </patternFill>
      </fill>
      <border>
        <left style="thin">
          <color auto="1"/>
        </left>
        <right style="thin">
          <color auto="1"/>
        </right>
        <top style="thin">
          <color auto="1"/>
        </top>
        <bottom style="thin">
          <color auto="1"/>
        </bottom>
        <vertical/>
        <horizontal/>
      </border>
    </dxf>
    <dxf>
      <fill>
        <patternFill>
          <bgColor rgb="FFFFFFCC"/>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ont>
        <color rgb="FFFFC7CE"/>
      </font>
      <fill>
        <patternFill>
          <bgColor rgb="FFFFC7CE"/>
        </patternFill>
      </fill>
    </dxf>
    <dxf>
      <font>
        <color rgb="FF9C0006"/>
      </font>
      <fill>
        <patternFill>
          <bgColor rgb="FFFFC7CE"/>
        </patternFill>
      </fill>
    </dxf>
    <dxf>
      <fill>
        <patternFill>
          <bgColor rgb="FFFFFF00"/>
        </patternFill>
      </fill>
    </dxf>
    <dxf>
      <font>
        <color rgb="FFFFFF00"/>
      </font>
      <fill>
        <patternFill>
          <bgColor rgb="FFFFFF00"/>
        </patternFill>
      </fill>
    </dxf>
    <dxf>
      <font>
        <color rgb="FFFFC7CE"/>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bgColor rgb="FFFFFFCC"/>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CC"/>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CC"/>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theme="2"/>
        </patternFill>
      </fill>
      <border>
        <left style="thin">
          <color auto="1"/>
        </left>
        <right style="thin">
          <color auto="1"/>
        </right>
        <top style="thin">
          <color auto="1"/>
        </top>
        <bottom style="thin">
          <color auto="1"/>
        </bottom>
        <vertical/>
        <horizontal/>
      </border>
    </dxf>
    <dxf>
      <fill>
        <patternFill>
          <bgColor rgb="FFFFFFCC"/>
        </patternFill>
      </fill>
      <border>
        <left style="thin">
          <color auto="1"/>
        </left>
        <right style="thin">
          <color auto="1"/>
        </right>
        <top style="thin">
          <color auto="1"/>
        </top>
        <bottom style="thin">
          <color auto="1"/>
        </bottom>
        <vertical/>
        <horizontal/>
      </border>
    </dxf>
    <dxf>
      <font>
        <color rgb="FFFFC7CE"/>
      </font>
      <fill>
        <patternFill>
          <bgColor rgb="FFFFC7CE"/>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C7CE"/>
      </font>
      <fill>
        <patternFill>
          <bgColor rgb="FFFFC7CE"/>
        </patternFill>
      </fill>
    </dxf>
    <dxf>
      <fill>
        <patternFill>
          <bgColor theme="2"/>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CC"/>
        </patternFill>
      </fill>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border>
        <vertical/>
        <horizontal/>
      </border>
    </dxf>
    <dxf>
      <fill>
        <patternFill>
          <bgColor rgb="FFFFFF00"/>
        </patternFill>
      </fill>
      <border>
        <vertical/>
        <horizontal/>
      </border>
    </dxf>
    <dxf>
      <fill>
        <patternFill>
          <bgColor rgb="FFFFFFCC"/>
        </patternFill>
      </fill>
      <border>
        <left style="thin">
          <color auto="1"/>
        </left>
        <right style="thin">
          <color auto="1"/>
        </right>
        <top style="thin">
          <color auto="1"/>
        </top>
        <bottom style="thin">
          <color auto="1"/>
        </bottom>
        <vertical/>
        <horizontal/>
      </border>
    </dxf>
    <dxf>
      <fill>
        <patternFill>
          <bgColor rgb="FFFFFFCC"/>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border>
    </dxf>
    <dxf>
      <font>
        <color rgb="FF9C0006"/>
      </font>
      <fill>
        <patternFill>
          <bgColor rgb="FFFFC7CE"/>
        </patternFill>
      </fill>
    </dxf>
    <dxf>
      <font>
        <color rgb="FF006100"/>
      </font>
      <fill>
        <patternFill>
          <bgColor rgb="FFC6EFCE"/>
        </patternFill>
      </fill>
    </dxf>
    <dxf>
      <font>
        <color rgb="FFC00000"/>
      </font>
      <fill>
        <patternFill>
          <bgColor rgb="FFFFCCCC"/>
        </patternFill>
      </fill>
    </dxf>
  </dxfs>
  <tableStyles count="0" defaultTableStyle="TableStyleMedium2" defaultPivotStyle="PivotStyleLight16"/>
  <colors>
    <mruColors>
      <color rgb="FFFFFFCC"/>
      <color rgb="FF9C0006"/>
      <color rgb="FFFFC7CE"/>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D$23" lockText="1" noThreeD="1"/>
</file>

<file path=xl/ctrlProps/ctrlProp10.xml><?xml version="1.0" encoding="utf-8"?>
<formControlPr xmlns="http://schemas.microsoft.com/office/spreadsheetml/2009/9/main" objectType="CheckBox" fmlaLink="$A$86" lockText="1" noThreeD="1"/>
</file>

<file path=xl/ctrlProps/ctrlProp11.xml><?xml version="1.0" encoding="utf-8"?>
<formControlPr xmlns="http://schemas.microsoft.com/office/spreadsheetml/2009/9/main" objectType="CheckBox" fmlaLink="$A$87" lockText="1" noThreeD="1"/>
</file>

<file path=xl/ctrlProps/ctrlProp12.xml><?xml version="1.0" encoding="utf-8"?>
<formControlPr xmlns="http://schemas.microsoft.com/office/spreadsheetml/2009/9/main" objectType="CheckBox" fmlaLink="$A$88" lockText="1" noThreeD="1"/>
</file>

<file path=xl/ctrlProps/ctrlProp13.xml><?xml version="1.0" encoding="utf-8"?>
<formControlPr xmlns="http://schemas.microsoft.com/office/spreadsheetml/2009/9/main" objectType="CheckBox" fmlaLink="$A$95" lockText="1" noThreeD="1"/>
</file>

<file path=xl/ctrlProps/ctrlProp14.xml><?xml version="1.0" encoding="utf-8"?>
<formControlPr xmlns="http://schemas.microsoft.com/office/spreadsheetml/2009/9/main" objectType="CheckBox" fmlaLink="$A$96" lockText="1" noThreeD="1"/>
</file>

<file path=xl/ctrlProps/ctrlProp15.xml><?xml version="1.0" encoding="utf-8"?>
<formControlPr xmlns="http://schemas.microsoft.com/office/spreadsheetml/2009/9/main" objectType="CheckBox" fmlaLink="$A$97" lockText="1" noThreeD="1"/>
</file>

<file path=xl/ctrlProps/ctrlProp16.xml><?xml version="1.0" encoding="utf-8"?>
<formControlPr xmlns="http://schemas.microsoft.com/office/spreadsheetml/2009/9/main" objectType="CheckBox" fmlaLink="$A$98" lockText="1" noThreeD="1"/>
</file>

<file path=xl/ctrlProps/ctrlProp17.xml><?xml version="1.0" encoding="utf-8"?>
<formControlPr xmlns="http://schemas.microsoft.com/office/spreadsheetml/2009/9/main" objectType="CheckBox" fmlaLink="$A$99" lockText="1" noThreeD="1"/>
</file>

<file path=xl/ctrlProps/ctrlProp18.xml><?xml version="1.0" encoding="utf-8"?>
<formControlPr xmlns="http://schemas.microsoft.com/office/spreadsheetml/2009/9/main" objectType="CheckBox" fmlaLink="$A$89" lockText="1" noThreeD="1"/>
</file>

<file path=xl/ctrlProps/ctrlProp19.xml><?xml version="1.0" encoding="utf-8"?>
<formControlPr xmlns="http://schemas.microsoft.com/office/spreadsheetml/2009/9/main" objectType="CheckBox" fmlaLink="$A$102" lockText="1" noThreeD="1"/>
</file>

<file path=xl/ctrlProps/ctrlProp2.xml><?xml version="1.0" encoding="utf-8"?>
<formControlPr xmlns="http://schemas.microsoft.com/office/spreadsheetml/2009/9/main" objectType="CheckBox" fmlaLink="C$23" lockText="1" noThreeD="1"/>
</file>

<file path=xl/ctrlProps/ctrlProp20.xml><?xml version="1.0" encoding="utf-8"?>
<formControlPr xmlns="http://schemas.microsoft.com/office/spreadsheetml/2009/9/main" objectType="CheckBox" fmlaLink="$A$103" lockText="1" noThreeD="1"/>
</file>

<file path=xl/ctrlProps/ctrlProp21.xml><?xml version="1.0" encoding="utf-8"?>
<formControlPr xmlns="http://schemas.microsoft.com/office/spreadsheetml/2009/9/main" objectType="CheckBox" fmlaLink="$A$104" lockText="1" noThreeD="1"/>
</file>

<file path=xl/ctrlProps/ctrlProp22.xml><?xml version="1.0" encoding="utf-8"?>
<formControlPr xmlns="http://schemas.microsoft.com/office/spreadsheetml/2009/9/main" objectType="CheckBox" fmlaLink="F$23" lockText="1" noThreeD="1"/>
</file>

<file path=xl/ctrlProps/ctrlProp23.xml><?xml version="1.0" encoding="utf-8"?>
<formControlPr xmlns="http://schemas.microsoft.com/office/spreadsheetml/2009/9/main" objectType="CheckBox" fmlaLink="G$23" lockText="1" noThreeD="1"/>
</file>

<file path=xl/ctrlProps/ctrlProp24.xml><?xml version="1.0" encoding="utf-8"?>
<formControlPr xmlns="http://schemas.microsoft.com/office/spreadsheetml/2009/9/main" objectType="CheckBox" fmlaLink="G$23" lockText="1" noThreeD="1"/>
</file>

<file path=xl/ctrlProps/ctrlProp25.xml><?xml version="1.0" encoding="utf-8"?>
<formControlPr xmlns="http://schemas.microsoft.com/office/spreadsheetml/2009/9/main" objectType="CheckBox" fmlaLink="H$23" lockText="1" noThreeD="1"/>
</file>

<file path=xl/ctrlProps/ctrlProp26.xml><?xml version="1.0" encoding="utf-8"?>
<formControlPr xmlns="http://schemas.microsoft.com/office/spreadsheetml/2009/9/main" objectType="CheckBox" fmlaLink="$A$91" lockText="1" noThreeD="1"/>
</file>

<file path=xl/ctrlProps/ctrlProp27.xml><?xml version="1.0" encoding="utf-8"?>
<formControlPr xmlns="http://schemas.microsoft.com/office/spreadsheetml/2009/9/main" objectType="CheckBox" fmlaLink="$A$90" lockText="1" noThreeD="1"/>
</file>

<file path=xl/ctrlProps/ctrlProp3.xml><?xml version="1.0" encoding="utf-8"?>
<formControlPr xmlns="http://schemas.microsoft.com/office/spreadsheetml/2009/9/main" objectType="CheckBox" fmlaLink="E$23" lockText="1" noThreeD="1"/>
</file>

<file path=xl/ctrlProps/ctrlProp4.xml><?xml version="1.0" encoding="utf-8"?>
<formControlPr xmlns="http://schemas.microsoft.com/office/spreadsheetml/2009/9/main" objectType="CheckBox" fmlaLink="$C$17" lockText="1" noThreeD="1"/>
</file>

<file path=xl/ctrlProps/ctrlProp5.xml><?xml version="1.0" encoding="utf-8"?>
<formControlPr xmlns="http://schemas.microsoft.com/office/spreadsheetml/2009/9/main" objectType="CheckBox" fmlaLink="$D$17" lockText="1" noThreeD="1"/>
</file>

<file path=xl/ctrlProps/ctrlProp6.xml><?xml version="1.0" encoding="utf-8"?>
<formControlPr xmlns="http://schemas.microsoft.com/office/spreadsheetml/2009/9/main" objectType="CheckBox" fmlaLink="$C$93" lockText="1" noThreeD="1"/>
</file>

<file path=xl/ctrlProps/ctrlProp7.xml><?xml version="1.0" encoding="utf-8"?>
<formControlPr xmlns="http://schemas.microsoft.com/office/spreadsheetml/2009/9/main" objectType="CheckBox" fmlaLink="$D$93" lockText="1" noThreeD="1"/>
</file>

<file path=xl/ctrlProps/ctrlProp8.xml><?xml version="1.0" encoding="utf-8"?>
<formControlPr xmlns="http://schemas.microsoft.com/office/spreadsheetml/2009/9/main" objectType="CheckBox" fmlaLink="$A$84" lockText="1" noThreeD="1"/>
</file>

<file path=xl/ctrlProps/ctrlProp9.xml><?xml version="1.0" encoding="utf-8"?>
<formControlPr xmlns="http://schemas.microsoft.com/office/spreadsheetml/2009/9/main" objectType="CheckBox" fmlaLink="$A$85"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533400</xdr:colOff>
          <xdr:row>16</xdr:row>
          <xdr:rowOff>257175</xdr:rowOff>
        </xdr:from>
        <xdr:to>
          <xdr:col>3</xdr:col>
          <xdr:colOff>95250</xdr:colOff>
          <xdr:row>16</xdr:row>
          <xdr:rowOff>485775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16</xdr:row>
          <xdr:rowOff>238125</xdr:rowOff>
        </xdr:from>
        <xdr:to>
          <xdr:col>4</xdr:col>
          <xdr:colOff>76200</xdr:colOff>
          <xdr:row>16</xdr:row>
          <xdr:rowOff>466725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22</xdr:row>
          <xdr:rowOff>161925</xdr:rowOff>
        </xdr:from>
        <xdr:to>
          <xdr:col>3</xdr:col>
          <xdr:colOff>76200</xdr:colOff>
          <xdr:row>22</xdr:row>
          <xdr:rowOff>390525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22</xdr:row>
          <xdr:rowOff>161925</xdr:rowOff>
        </xdr:from>
        <xdr:to>
          <xdr:col>4</xdr:col>
          <xdr:colOff>76200</xdr:colOff>
          <xdr:row>22</xdr:row>
          <xdr:rowOff>390525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22</xdr:row>
          <xdr:rowOff>161925</xdr:rowOff>
        </xdr:from>
        <xdr:to>
          <xdr:col>6</xdr:col>
          <xdr:colOff>76200</xdr:colOff>
          <xdr:row>22</xdr:row>
          <xdr:rowOff>390525</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22</xdr:row>
          <xdr:rowOff>161925</xdr:rowOff>
        </xdr:from>
        <xdr:to>
          <xdr:col>7</xdr:col>
          <xdr:colOff>76200</xdr:colOff>
          <xdr:row>22</xdr:row>
          <xdr:rowOff>390525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22</xdr:row>
          <xdr:rowOff>161925</xdr:rowOff>
        </xdr:from>
        <xdr:to>
          <xdr:col>5</xdr:col>
          <xdr:colOff>76200</xdr:colOff>
          <xdr:row>22</xdr:row>
          <xdr:rowOff>390525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xdr:col>
      <xdr:colOff>1199029</xdr:colOff>
      <xdr:row>0</xdr:row>
      <xdr:rowOff>1</xdr:rowOff>
    </xdr:from>
    <xdr:to>
      <xdr:col>5</xdr:col>
      <xdr:colOff>1226763</xdr:colOff>
      <xdr:row>1</xdr:row>
      <xdr:rowOff>276354</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23529" y="1"/>
          <a:ext cx="1362635" cy="56770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161925</xdr:colOff>
          <xdr:row>82</xdr:row>
          <xdr:rowOff>161925</xdr:rowOff>
        </xdr:from>
        <xdr:to>
          <xdr:col>1</xdr:col>
          <xdr:colOff>542925</xdr:colOff>
          <xdr:row>84</xdr:row>
          <xdr:rowOff>38100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83</xdr:row>
          <xdr:rowOff>161925</xdr:rowOff>
        </xdr:from>
        <xdr:to>
          <xdr:col>1</xdr:col>
          <xdr:colOff>542925</xdr:colOff>
          <xdr:row>85</xdr:row>
          <xdr:rowOff>38100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84</xdr:row>
          <xdr:rowOff>161925</xdr:rowOff>
        </xdr:from>
        <xdr:to>
          <xdr:col>1</xdr:col>
          <xdr:colOff>542925</xdr:colOff>
          <xdr:row>86</xdr:row>
          <xdr:rowOff>38100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85</xdr:row>
          <xdr:rowOff>161925</xdr:rowOff>
        </xdr:from>
        <xdr:to>
          <xdr:col>1</xdr:col>
          <xdr:colOff>542925</xdr:colOff>
          <xdr:row>87</xdr:row>
          <xdr:rowOff>38100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86</xdr:row>
          <xdr:rowOff>161925</xdr:rowOff>
        </xdr:from>
        <xdr:to>
          <xdr:col>1</xdr:col>
          <xdr:colOff>542925</xdr:colOff>
          <xdr:row>88</xdr:row>
          <xdr:rowOff>38100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87</xdr:row>
          <xdr:rowOff>156882</xdr:rowOff>
        </xdr:from>
        <xdr:to>
          <xdr:col>1</xdr:col>
          <xdr:colOff>533400</xdr:colOff>
          <xdr:row>89</xdr:row>
          <xdr:rowOff>33057</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89</xdr:row>
          <xdr:rowOff>152400</xdr:rowOff>
        </xdr:from>
        <xdr:to>
          <xdr:col>1</xdr:col>
          <xdr:colOff>533400</xdr:colOff>
          <xdr:row>91</xdr:row>
          <xdr:rowOff>38100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92</xdr:row>
          <xdr:rowOff>95250</xdr:rowOff>
        </xdr:from>
        <xdr:to>
          <xdr:col>3</xdr:col>
          <xdr:colOff>66675</xdr:colOff>
          <xdr:row>92</xdr:row>
          <xdr:rowOff>323850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92</xdr:row>
          <xdr:rowOff>76200</xdr:rowOff>
        </xdr:from>
        <xdr:to>
          <xdr:col>4</xdr:col>
          <xdr:colOff>47625</xdr:colOff>
          <xdr:row>92</xdr:row>
          <xdr:rowOff>304800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93</xdr:row>
          <xdr:rowOff>161925</xdr:rowOff>
        </xdr:from>
        <xdr:to>
          <xdr:col>1</xdr:col>
          <xdr:colOff>542925</xdr:colOff>
          <xdr:row>95</xdr:row>
          <xdr:rowOff>38100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94</xdr:row>
          <xdr:rowOff>161925</xdr:rowOff>
        </xdr:from>
        <xdr:to>
          <xdr:col>1</xdr:col>
          <xdr:colOff>542925</xdr:colOff>
          <xdr:row>96</xdr:row>
          <xdr:rowOff>38100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95</xdr:row>
          <xdr:rowOff>161925</xdr:rowOff>
        </xdr:from>
        <xdr:to>
          <xdr:col>1</xdr:col>
          <xdr:colOff>542925</xdr:colOff>
          <xdr:row>97</xdr:row>
          <xdr:rowOff>38100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96</xdr:row>
          <xdr:rowOff>161925</xdr:rowOff>
        </xdr:from>
        <xdr:to>
          <xdr:col>1</xdr:col>
          <xdr:colOff>542925</xdr:colOff>
          <xdr:row>98</xdr:row>
          <xdr:rowOff>38100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97</xdr:row>
          <xdr:rowOff>161925</xdr:rowOff>
        </xdr:from>
        <xdr:to>
          <xdr:col>1</xdr:col>
          <xdr:colOff>542925</xdr:colOff>
          <xdr:row>99</xdr:row>
          <xdr:rowOff>38100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100</xdr:row>
          <xdr:rowOff>161925</xdr:rowOff>
        </xdr:from>
        <xdr:to>
          <xdr:col>1</xdr:col>
          <xdr:colOff>542925</xdr:colOff>
          <xdr:row>102</xdr:row>
          <xdr:rowOff>38100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101</xdr:row>
          <xdr:rowOff>161925</xdr:rowOff>
        </xdr:from>
        <xdr:to>
          <xdr:col>1</xdr:col>
          <xdr:colOff>542925</xdr:colOff>
          <xdr:row>103</xdr:row>
          <xdr:rowOff>38100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102</xdr:row>
          <xdr:rowOff>161925</xdr:rowOff>
        </xdr:from>
        <xdr:to>
          <xdr:col>1</xdr:col>
          <xdr:colOff>542925</xdr:colOff>
          <xdr:row>104</xdr:row>
          <xdr:rowOff>38100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22</xdr:row>
          <xdr:rowOff>161925</xdr:rowOff>
        </xdr:from>
        <xdr:to>
          <xdr:col>7</xdr:col>
          <xdr:colOff>76200</xdr:colOff>
          <xdr:row>22</xdr:row>
          <xdr:rowOff>390525</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22</xdr:row>
          <xdr:rowOff>161925</xdr:rowOff>
        </xdr:from>
        <xdr:to>
          <xdr:col>8</xdr:col>
          <xdr:colOff>76200</xdr:colOff>
          <xdr:row>22</xdr:row>
          <xdr:rowOff>390525</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88</xdr:row>
          <xdr:rowOff>152400</xdr:rowOff>
        </xdr:from>
        <xdr:to>
          <xdr:col>1</xdr:col>
          <xdr:colOff>533400</xdr:colOff>
          <xdr:row>90</xdr:row>
          <xdr:rowOff>38100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6.xml"/><Relationship Id="rId18" Type="http://schemas.openxmlformats.org/officeDocument/2006/relationships/ctrlProp" Target="../ctrlProps/ctrlProp11.xml"/><Relationship Id="rId26" Type="http://schemas.openxmlformats.org/officeDocument/2006/relationships/ctrlProp" Target="../ctrlProps/ctrlProp19.xml"/><Relationship Id="rId3" Type="http://schemas.openxmlformats.org/officeDocument/2006/relationships/hyperlink" Target="https://tools.usps.com/zip-code-lookup.htm?byaddress" TargetMode="External"/><Relationship Id="rId21" Type="http://schemas.openxmlformats.org/officeDocument/2006/relationships/ctrlProp" Target="../ctrlProps/ctrlProp14.xml"/><Relationship Id="rId34" Type="http://schemas.openxmlformats.org/officeDocument/2006/relationships/ctrlProp" Target="../ctrlProps/ctrlProp27.xml"/><Relationship Id="rId7" Type="http://schemas.openxmlformats.org/officeDocument/2006/relationships/vmlDrawing" Target="../drawings/vmlDrawing1.vml"/><Relationship Id="rId12" Type="http://schemas.openxmlformats.org/officeDocument/2006/relationships/ctrlProp" Target="../ctrlProps/ctrlProp5.xml"/><Relationship Id="rId17" Type="http://schemas.openxmlformats.org/officeDocument/2006/relationships/ctrlProp" Target="../ctrlProps/ctrlProp10.xml"/><Relationship Id="rId25" Type="http://schemas.openxmlformats.org/officeDocument/2006/relationships/ctrlProp" Target="../ctrlProps/ctrlProp18.xml"/><Relationship Id="rId33" Type="http://schemas.openxmlformats.org/officeDocument/2006/relationships/ctrlProp" Target="../ctrlProps/ctrlProp26.xml"/><Relationship Id="rId2" Type="http://schemas.openxmlformats.org/officeDocument/2006/relationships/hyperlink" Target="https://www.census.gov/eos/www/naics/index.html" TargetMode="External"/><Relationship Id="rId16" Type="http://schemas.openxmlformats.org/officeDocument/2006/relationships/ctrlProp" Target="../ctrlProps/ctrlProp9.xml"/><Relationship Id="rId20" Type="http://schemas.openxmlformats.org/officeDocument/2006/relationships/ctrlProp" Target="../ctrlProps/ctrlProp13.xml"/><Relationship Id="rId29" Type="http://schemas.openxmlformats.org/officeDocument/2006/relationships/ctrlProp" Target="../ctrlProps/ctrlProp22.xml"/><Relationship Id="rId1" Type="http://schemas.openxmlformats.org/officeDocument/2006/relationships/hyperlink" Target="https://sosmt.gov/business/" TargetMode="External"/><Relationship Id="rId6" Type="http://schemas.openxmlformats.org/officeDocument/2006/relationships/drawing" Target="../drawings/drawing1.xml"/><Relationship Id="rId11" Type="http://schemas.openxmlformats.org/officeDocument/2006/relationships/ctrlProp" Target="../ctrlProps/ctrlProp4.xml"/><Relationship Id="rId24" Type="http://schemas.openxmlformats.org/officeDocument/2006/relationships/ctrlProp" Target="../ctrlProps/ctrlProp17.xml"/><Relationship Id="rId32" Type="http://schemas.openxmlformats.org/officeDocument/2006/relationships/ctrlProp" Target="../ctrlProps/ctrlProp25.xml"/><Relationship Id="rId5" Type="http://schemas.openxmlformats.org/officeDocument/2006/relationships/printerSettings" Target="../printerSettings/printerSettings1.bin"/><Relationship Id="rId15" Type="http://schemas.openxmlformats.org/officeDocument/2006/relationships/ctrlProp" Target="../ctrlProps/ctrlProp8.xml"/><Relationship Id="rId23" Type="http://schemas.openxmlformats.org/officeDocument/2006/relationships/ctrlProp" Target="../ctrlProps/ctrlProp16.xml"/><Relationship Id="rId28" Type="http://schemas.openxmlformats.org/officeDocument/2006/relationships/ctrlProp" Target="../ctrlProps/ctrlProp21.xml"/><Relationship Id="rId10" Type="http://schemas.openxmlformats.org/officeDocument/2006/relationships/ctrlProp" Target="../ctrlProps/ctrlProp3.xml"/><Relationship Id="rId19" Type="http://schemas.openxmlformats.org/officeDocument/2006/relationships/ctrlProp" Target="../ctrlProps/ctrlProp12.xml"/><Relationship Id="rId31" Type="http://schemas.openxmlformats.org/officeDocument/2006/relationships/ctrlProp" Target="../ctrlProps/ctrlProp24.xml"/><Relationship Id="rId4" Type="http://schemas.openxmlformats.org/officeDocument/2006/relationships/hyperlink" Target="https://www.sba.gov/document/support--sba-franchise-directory" TargetMode="External"/><Relationship Id="rId9" Type="http://schemas.openxmlformats.org/officeDocument/2006/relationships/ctrlProp" Target="../ctrlProps/ctrlProp2.xml"/><Relationship Id="rId14" Type="http://schemas.openxmlformats.org/officeDocument/2006/relationships/ctrlProp" Target="../ctrlProps/ctrlProp7.xml"/><Relationship Id="rId22" Type="http://schemas.openxmlformats.org/officeDocument/2006/relationships/ctrlProp" Target="../ctrlProps/ctrlProp15.xml"/><Relationship Id="rId27" Type="http://schemas.openxmlformats.org/officeDocument/2006/relationships/ctrlProp" Target="../ctrlProps/ctrlProp20.xml"/><Relationship Id="rId30" Type="http://schemas.openxmlformats.org/officeDocument/2006/relationships/ctrlProp" Target="../ctrlProps/ctrlProp23.xml"/><Relationship Id="rId8"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hyperlink" Target="https://tools.usps.com/zip-code-lookup.htm?byaddress" TargetMode="External"/><Relationship Id="rId2" Type="http://schemas.openxmlformats.org/officeDocument/2006/relationships/hyperlink" Target="https://tools.usps.com/zip-code-lookup.htm?byaddress" TargetMode="External"/><Relationship Id="rId1" Type="http://schemas.openxmlformats.org/officeDocument/2006/relationships/hyperlink" Target="https://tools.usps.com/zip-code-lookup.htm?byaddress" TargetMode="External"/><Relationship Id="rId6" Type="http://schemas.openxmlformats.org/officeDocument/2006/relationships/printerSettings" Target="../printerSettings/printerSettings2.bin"/><Relationship Id="rId5" Type="http://schemas.openxmlformats.org/officeDocument/2006/relationships/hyperlink" Target="https://tools.usps.com/zip-code-lookup.htm?byaddress" TargetMode="External"/><Relationship Id="rId4" Type="http://schemas.openxmlformats.org/officeDocument/2006/relationships/hyperlink" Target="https://tools.usps.com/zip-code-lookup.htm?byaddres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067BA-3A29-455B-AEB4-D4D6F216EADB}">
  <dimension ref="A1:K106"/>
  <sheetViews>
    <sheetView tabSelected="1" zoomScale="85" zoomScaleNormal="85" workbookViewId="0">
      <selection activeCell="G10" sqref="G10"/>
    </sheetView>
  </sheetViews>
  <sheetFormatPr defaultRowHeight="15" x14ac:dyDescent="0.25"/>
  <cols>
    <col min="1" max="1" width="7" style="29" customWidth="1"/>
    <col min="2" max="2" width="38.5703125" style="29" customWidth="1"/>
    <col min="3" max="8" width="18.42578125" style="29" customWidth="1"/>
    <col min="9" max="9" width="4.42578125" style="29" customWidth="1"/>
    <col min="10" max="11" width="9" style="29"/>
  </cols>
  <sheetData>
    <row r="1" spans="1:11" ht="23.25" x14ac:dyDescent="0.35">
      <c r="A1" s="5" t="s">
        <v>0</v>
      </c>
    </row>
    <row r="2" spans="1:11" ht="23.25" x14ac:dyDescent="0.35">
      <c r="A2" s="5" t="s">
        <v>5</v>
      </c>
    </row>
    <row r="3" spans="1:11" x14ac:dyDescent="0.25">
      <c r="A3"/>
      <c r="B3"/>
      <c r="C3"/>
      <c r="D3"/>
      <c r="E3"/>
      <c r="F3" s="58" t="s">
        <v>65</v>
      </c>
      <c r="G3"/>
      <c r="H3"/>
      <c r="I3"/>
      <c r="J3"/>
      <c r="K3"/>
    </row>
    <row r="4" spans="1:11" ht="46.5" customHeight="1" x14ac:dyDescent="0.25">
      <c r="A4" s="124" t="s">
        <v>163</v>
      </c>
      <c r="B4" s="124"/>
      <c r="C4" s="124"/>
      <c r="D4" s="124"/>
      <c r="E4" s="124"/>
      <c r="F4" s="124"/>
      <c r="G4" s="36"/>
      <c r="H4" s="36"/>
    </row>
    <row r="5" spans="1:11" x14ac:dyDescent="0.25">
      <c r="A5" s="125" t="s">
        <v>60</v>
      </c>
      <c r="B5" s="125"/>
      <c r="C5" s="125"/>
      <c r="D5" s="125"/>
      <c r="E5" s="125"/>
      <c r="F5" s="125"/>
      <c r="G5" s="51"/>
      <c r="H5" s="51"/>
    </row>
    <row r="6" spans="1:11" ht="15.75" thickBot="1" x14ac:dyDescent="0.3">
      <c r="G6" s="4"/>
      <c r="H6" s="4"/>
      <c r="I6" s="4"/>
      <c r="J6" s="4"/>
    </row>
    <row r="7" spans="1:11" ht="19.5" thickTop="1" x14ac:dyDescent="0.3">
      <c r="A7" s="13" t="s">
        <v>19</v>
      </c>
      <c r="B7" s="14"/>
      <c r="C7" s="14"/>
      <c r="D7" s="14"/>
      <c r="E7" s="14"/>
      <c r="F7" s="15"/>
      <c r="G7" s="4"/>
      <c r="H7" s="4"/>
      <c r="I7" s="4"/>
      <c r="J7" s="4"/>
    </row>
    <row r="8" spans="1:11" x14ac:dyDescent="0.25">
      <c r="A8" s="16" t="s">
        <v>25</v>
      </c>
      <c r="B8" s="4"/>
      <c r="C8" s="4"/>
      <c r="D8" s="4"/>
      <c r="E8" s="4"/>
      <c r="F8" s="17"/>
      <c r="G8" s="4"/>
      <c r="H8" s="4"/>
      <c r="I8" s="4"/>
      <c r="J8" s="4"/>
    </row>
    <row r="9" spans="1:11" ht="27.75" customHeight="1" x14ac:dyDescent="0.25">
      <c r="A9" s="18"/>
      <c r="B9" s="4" t="s">
        <v>17</v>
      </c>
      <c r="C9" s="122"/>
      <c r="D9" s="122"/>
      <c r="E9" s="118" t="s">
        <v>61</v>
      </c>
      <c r="F9" s="123"/>
      <c r="G9" s="4"/>
      <c r="H9" s="4"/>
      <c r="I9" s="4"/>
      <c r="J9" s="4"/>
    </row>
    <row r="10" spans="1:11" ht="41.25" customHeight="1" x14ac:dyDescent="0.25">
      <c r="A10" s="18"/>
      <c r="B10" s="4" t="s">
        <v>20</v>
      </c>
      <c r="C10" s="40"/>
      <c r="D10" s="118" t="s">
        <v>22</v>
      </c>
      <c r="E10" s="118"/>
      <c r="F10" s="44" t="s">
        <v>21</v>
      </c>
      <c r="G10" s="4"/>
      <c r="H10" s="30"/>
      <c r="I10" s="4"/>
      <c r="J10" s="4"/>
    </row>
    <row r="11" spans="1:11" ht="45" x14ac:dyDescent="0.25">
      <c r="A11" s="18"/>
      <c r="B11" s="4" t="s">
        <v>23</v>
      </c>
      <c r="C11" s="39"/>
      <c r="D11" s="118" t="s">
        <v>26</v>
      </c>
      <c r="E11" s="118"/>
      <c r="F11" s="44" t="s">
        <v>24</v>
      </c>
      <c r="G11" s="4"/>
      <c r="H11" s="30"/>
      <c r="I11" s="4"/>
      <c r="J11" s="4"/>
    </row>
    <row r="12" spans="1:11" ht="15" customHeight="1" x14ac:dyDescent="0.25">
      <c r="A12" s="18"/>
      <c r="B12" s="7" t="s">
        <v>96</v>
      </c>
      <c r="C12" s="4"/>
      <c r="D12" s="4"/>
      <c r="E12" s="4"/>
      <c r="F12" s="45"/>
      <c r="G12" s="4"/>
      <c r="H12" s="4"/>
      <c r="I12" s="4"/>
      <c r="J12" s="4"/>
    </row>
    <row r="13" spans="1:11" s="29" customFormat="1" ht="15" customHeight="1" x14ac:dyDescent="0.25">
      <c r="A13" s="18"/>
      <c r="B13" s="7" t="s">
        <v>97</v>
      </c>
      <c r="C13" s="4"/>
      <c r="D13" s="4"/>
      <c r="E13" s="4"/>
      <c r="F13" s="45"/>
      <c r="G13" s="4"/>
      <c r="H13" s="4"/>
      <c r="I13" s="4"/>
      <c r="J13" s="4"/>
    </row>
    <row r="14" spans="1:11" s="29" customFormat="1" ht="15" customHeight="1" x14ac:dyDescent="0.25">
      <c r="A14" s="18"/>
      <c r="B14" s="7" t="s">
        <v>98</v>
      </c>
      <c r="C14" s="7"/>
      <c r="D14" s="4"/>
      <c r="E14" s="4"/>
      <c r="F14" s="45"/>
      <c r="G14" s="4"/>
      <c r="H14" s="4"/>
      <c r="I14" s="4"/>
      <c r="J14" s="4"/>
    </row>
    <row r="15" spans="1:11" ht="15" customHeight="1" x14ac:dyDescent="0.25">
      <c r="A15" s="18"/>
      <c r="B15" s="7" t="s">
        <v>99</v>
      </c>
      <c r="C15" s="39"/>
      <c r="D15" s="4"/>
      <c r="E15" s="4"/>
      <c r="F15" s="45"/>
      <c r="G15" s="4"/>
      <c r="H15" s="4"/>
      <c r="I15" s="4"/>
      <c r="J15" s="4"/>
    </row>
    <row r="16" spans="1:11" s="29" customFormat="1" ht="60" x14ac:dyDescent="0.25">
      <c r="A16" s="18"/>
      <c r="B16" s="35" t="str">
        <f>"+4 of ZIP Code (the four digits after the dash):"</f>
        <v>+4 of ZIP Code (the four digits after the dash):</v>
      </c>
      <c r="C16" s="39"/>
      <c r="D16" s="118" t="s">
        <v>64</v>
      </c>
      <c r="E16" s="118"/>
      <c r="F16" s="44" t="s">
        <v>38</v>
      </c>
      <c r="G16"/>
      <c r="H16" s="30"/>
      <c r="I16" s="4"/>
      <c r="J16" s="4"/>
    </row>
    <row r="17" spans="1:11" s="29" customFormat="1" ht="60" x14ac:dyDescent="0.25">
      <c r="A17" s="18"/>
      <c r="B17" s="35" t="s">
        <v>41</v>
      </c>
      <c r="C17" s="42" t="b">
        <v>0</v>
      </c>
      <c r="D17" s="43" t="b">
        <v>0</v>
      </c>
      <c r="E17" s="28" t="s">
        <v>42</v>
      </c>
      <c r="F17" s="44" t="s">
        <v>47</v>
      </c>
      <c r="G17"/>
      <c r="H17" s="30"/>
      <c r="I17" s="4"/>
      <c r="J17" s="4"/>
    </row>
    <row r="18" spans="1:11" ht="15.75" thickBot="1" x14ac:dyDescent="0.3">
      <c r="A18" s="19"/>
      <c r="B18" s="20"/>
      <c r="C18" s="20"/>
      <c r="D18" s="20"/>
      <c r="E18" s="20"/>
      <c r="F18" s="21"/>
      <c r="G18" s="4"/>
      <c r="H18" s="4"/>
      <c r="I18" s="4"/>
      <c r="J18" s="4"/>
    </row>
    <row r="19" spans="1:11" ht="16.5" thickTop="1" thickBot="1" x14ac:dyDescent="0.3"/>
    <row r="20" spans="1:11" ht="19.5" thickTop="1" x14ac:dyDescent="0.3">
      <c r="A20" s="13" t="s">
        <v>27</v>
      </c>
      <c r="B20" s="14"/>
      <c r="C20" s="14"/>
      <c r="D20" s="14"/>
      <c r="E20" s="14"/>
      <c r="F20" s="14"/>
      <c r="G20" s="14"/>
      <c r="H20" s="14"/>
      <c r="I20" s="15"/>
    </row>
    <row r="21" spans="1:11" ht="28.5" customHeight="1" x14ac:dyDescent="0.25">
      <c r="A21" s="127" t="s">
        <v>79</v>
      </c>
      <c r="B21" s="128"/>
      <c r="C21" s="128"/>
      <c r="D21" s="128"/>
      <c r="E21" s="128"/>
      <c r="F21" s="128"/>
      <c r="G21" s="128"/>
      <c r="H21" s="128"/>
      <c r="I21" s="17"/>
    </row>
    <row r="22" spans="1:11" x14ac:dyDescent="0.25">
      <c r="A22" s="18"/>
      <c r="J22" s="18"/>
    </row>
    <row r="23" spans="1:11" s="29" customFormat="1" ht="40.5" customHeight="1" x14ac:dyDescent="0.25">
      <c r="A23" s="46"/>
      <c r="B23" s="49" t="s">
        <v>59</v>
      </c>
      <c r="C23" s="42" t="b">
        <v>0</v>
      </c>
      <c r="D23" s="42" t="b">
        <v>0</v>
      </c>
      <c r="E23" s="43" t="b">
        <v>0</v>
      </c>
      <c r="F23" s="43" t="b">
        <v>0</v>
      </c>
      <c r="G23" s="42" t="b">
        <v>0</v>
      </c>
      <c r="H23" s="42" t="b">
        <v>0</v>
      </c>
      <c r="I23" s="17"/>
    </row>
    <row r="24" spans="1:11" ht="180.75" x14ac:dyDescent="0.25">
      <c r="A24" s="18"/>
      <c r="B24" s="66" t="s">
        <v>94</v>
      </c>
      <c r="C24" s="47" t="s">
        <v>81</v>
      </c>
      <c r="D24" s="47" t="s">
        <v>82</v>
      </c>
      <c r="E24" s="47" t="s">
        <v>84</v>
      </c>
      <c r="F24" s="47" t="s">
        <v>83</v>
      </c>
      <c r="G24" s="47" t="s">
        <v>80</v>
      </c>
      <c r="H24" s="47" t="s">
        <v>151</v>
      </c>
      <c r="I24" s="17"/>
    </row>
    <row r="25" spans="1:11" s="29" customFormat="1" ht="58.5" customHeight="1" x14ac:dyDescent="0.25">
      <c r="A25" s="18"/>
      <c r="B25" s="48" t="str">
        <f>IF(AND($C$24&lt;&gt;"Custom",$C$24&lt;&gt;""),"Number of Months for Calculation:","")</f>
        <v>Number of Months for Calculation:</v>
      </c>
      <c r="C25" s="63" t="str">
        <f>IF(OR(C$23=TRUE,D$23=TRUE, H$23=TRUE),12,IF(OR(E$23=TRUE,F$23=TRUE),3,""))</f>
        <v/>
      </c>
      <c r="D25" s="63"/>
      <c r="E25" s="63"/>
      <c r="F25" s="63"/>
      <c r="G25" s="63"/>
      <c r="H25" s="10" t="str">
        <f>IF(AND($G$23=TRUE,ISBLANK($G$25)),"Please input the number of months you are using for your calculation.","")</f>
        <v/>
      </c>
      <c r="I25" s="17"/>
    </row>
    <row r="26" spans="1:11" x14ac:dyDescent="0.25">
      <c r="A26" s="18"/>
      <c r="B26" s="8" t="str">
        <f>IF($C$24="Custom","Input Custom Number of Months:","")</f>
        <v/>
      </c>
      <c r="C26" s="4"/>
      <c r="D26" s="4"/>
      <c r="E26" s="4"/>
      <c r="F26" s="4"/>
      <c r="G26" s="4"/>
      <c r="H26" s="4"/>
      <c r="I26" s="17"/>
      <c r="J26" s="41"/>
    </row>
    <row r="27" spans="1:11" ht="27" customHeight="1" x14ac:dyDescent="0.25">
      <c r="A27" s="18"/>
      <c r="B27" s="8" t="s">
        <v>15</v>
      </c>
      <c r="C27" s="4"/>
      <c r="D27" s="4"/>
      <c r="E27" s="4"/>
      <c r="F27" s="4"/>
      <c r="G27" s="4"/>
      <c r="H27" s="4"/>
      <c r="I27" s="17"/>
    </row>
    <row r="28" spans="1:11" x14ac:dyDescent="0.25">
      <c r="A28" s="18"/>
      <c r="B28" s="4"/>
      <c r="C28" s="31"/>
      <c r="D28" s="4"/>
      <c r="E28" s="4"/>
      <c r="F28" s="4"/>
      <c r="G28"/>
      <c r="H28"/>
      <c r="I28" s="17"/>
    </row>
    <row r="29" spans="1:11" s="29" customFormat="1" x14ac:dyDescent="0.25">
      <c r="A29" s="18"/>
      <c r="B29" s="4"/>
      <c r="C29" s="31"/>
      <c r="D29" s="4"/>
      <c r="E29" s="4"/>
      <c r="F29" s="4"/>
      <c r="G29"/>
      <c r="H29"/>
      <c r="I29" s="17"/>
    </row>
    <row r="30" spans="1:11" s="29" customFormat="1" ht="108.75" x14ac:dyDescent="0.25">
      <c r="A30" s="18"/>
      <c r="B30" s="32"/>
      <c r="C30" s="57" t="s">
        <v>152</v>
      </c>
      <c r="D30" s="57" t="s">
        <v>155</v>
      </c>
      <c r="E30" s="57" t="s">
        <v>153</v>
      </c>
      <c r="F30" s="57" t="s">
        <v>154</v>
      </c>
      <c r="G30"/>
      <c r="H30"/>
      <c r="I30" s="17"/>
    </row>
    <row r="31" spans="1:11" x14ac:dyDescent="0.25">
      <c r="A31" s="25"/>
      <c r="B31" s="26" t="str">
        <f>IF($C$23=TRUE,"2019 - First Quarter","")</f>
        <v/>
      </c>
      <c r="C31" s="34"/>
      <c r="D31" s="34"/>
      <c r="E31" s="34"/>
      <c r="F31" s="34"/>
      <c r="G31"/>
      <c r="H31"/>
      <c r="I31" s="17"/>
      <c r="K31" s="41"/>
    </row>
    <row r="32" spans="1:11" x14ac:dyDescent="0.25">
      <c r="A32" s="25"/>
      <c r="B32" s="26" t="str">
        <f>IF(OR($C$23=TRUE,$D$23=TRUE),"2019 - Second Quarter",IF($E$23=TRUE,"2019 - Single Quarter",""))</f>
        <v/>
      </c>
      <c r="C32" s="34"/>
      <c r="D32" s="34"/>
      <c r="E32" s="34"/>
      <c r="F32" s="34"/>
      <c r="G32"/>
      <c r="H32"/>
      <c r="I32" s="17"/>
      <c r="K32" s="41"/>
    </row>
    <row r="33" spans="1:11" x14ac:dyDescent="0.25">
      <c r="A33" s="25"/>
      <c r="B33" s="26" t="str">
        <f>IF(OR($C$23=TRUE,$D$23=TRUE),"2019 - Third Quarter","")</f>
        <v/>
      </c>
      <c r="C33" s="34"/>
      <c r="D33" s="34"/>
      <c r="E33" s="34"/>
      <c r="F33" s="34"/>
      <c r="G33"/>
      <c r="H33"/>
      <c r="I33" s="17"/>
      <c r="K33" s="41"/>
    </row>
    <row r="34" spans="1:11" x14ac:dyDescent="0.25">
      <c r="A34" s="25"/>
      <c r="B34" s="26" t="str">
        <f>IF(OR($C$23=TRUE,$D$23=TRUE),"2019 - Fourth Quarter","")</f>
        <v/>
      </c>
      <c r="C34" s="34"/>
      <c r="D34" s="34"/>
      <c r="E34" s="34"/>
      <c r="F34" s="34"/>
      <c r="G34"/>
      <c r="H34"/>
      <c r="I34" s="17"/>
      <c r="K34" s="41"/>
    </row>
    <row r="35" spans="1:11" x14ac:dyDescent="0.25">
      <c r="A35" s="25"/>
      <c r="B35" s="26" t="str">
        <f>IF(OR($D$23=TRUE,$F$23=TRUE),"2020 - First Quarter","")</f>
        <v/>
      </c>
      <c r="C35" s="34"/>
      <c r="D35" s="34"/>
      <c r="E35" s="34"/>
      <c r="F35" s="34"/>
      <c r="G35"/>
      <c r="H35"/>
      <c r="I35" s="17"/>
    </row>
    <row r="36" spans="1:11" s="105" customFormat="1" x14ac:dyDescent="0.25">
      <c r="A36" s="25"/>
      <c r="B36" s="26" t="str">
        <f>IF($G$23=TRUE,"Custom Time Frame Payroll Costs:","")</f>
        <v/>
      </c>
      <c r="C36" s="34"/>
      <c r="D36" s="34"/>
      <c r="E36" s="34"/>
      <c r="F36" s="34"/>
      <c r="I36" s="17"/>
    </row>
    <row r="37" spans="1:11" ht="105" customHeight="1" x14ac:dyDescent="0.25">
      <c r="A37" s="24"/>
      <c r="B37" s="11"/>
      <c r="C37" s="57" t="s">
        <v>161</v>
      </c>
      <c r="D37" s="106"/>
      <c r="E37" s="57" t="s">
        <v>157</v>
      </c>
      <c r="F37" s="57" t="s">
        <v>158</v>
      </c>
      <c r="G37"/>
      <c r="H37"/>
      <c r="I37" s="17"/>
    </row>
    <row r="38" spans="1:11" x14ac:dyDescent="0.25">
      <c r="A38" s="18"/>
      <c r="B38" s="26" t="str">
        <f>IF($H$23=TRUE,"Self Employed Payroll Costs","")</f>
        <v/>
      </c>
      <c r="C38" s="34"/>
      <c r="D38" s="34"/>
      <c r="E38" s="34"/>
      <c r="F38" s="34"/>
      <c r="G38"/>
      <c r="H38"/>
      <c r="I38" s="17"/>
    </row>
    <row r="39" spans="1:11" s="67" customFormat="1" x14ac:dyDescent="0.25">
      <c r="A39" s="18"/>
      <c r="B39" s="26"/>
      <c r="C39" s="34"/>
      <c r="D39" s="34"/>
      <c r="E39" s="34"/>
      <c r="F39" s="34"/>
      <c r="G39"/>
      <c r="H39"/>
      <c r="I39" s="17"/>
    </row>
    <row r="40" spans="1:11" s="67" customFormat="1" ht="18.75" x14ac:dyDescent="0.3">
      <c r="A40" s="18"/>
      <c r="B40" s="107" t="s">
        <v>52</v>
      </c>
      <c r="C40" s="108">
        <f>SUM(C$31:C$36)+C$38</f>
        <v>0</v>
      </c>
      <c r="D40" s="108">
        <f t="shared" ref="D40:F40" si="0">SUM(D$31:D$36)+D$38</f>
        <v>0</v>
      </c>
      <c r="E40" s="108">
        <f t="shared" si="0"/>
        <v>0</v>
      </c>
      <c r="F40" s="108">
        <f t="shared" si="0"/>
        <v>0</v>
      </c>
      <c r="G40"/>
      <c r="H40"/>
      <c r="I40" s="17"/>
    </row>
    <row r="41" spans="1:11" ht="15.75" thickBot="1" x14ac:dyDescent="0.3">
      <c r="A41" s="19"/>
      <c r="B41" s="22"/>
      <c r="C41" s="20"/>
      <c r="D41" s="20"/>
      <c r="E41" s="20"/>
      <c r="F41" s="20"/>
      <c r="G41" s="20"/>
      <c r="H41" s="20"/>
      <c r="I41" s="21"/>
    </row>
    <row r="42" spans="1:11" ht="16.5" thickTop="1" thickBot="1" x14ac:dyDescent="0.3">
      <c r="B42" s="1"/>
      <c r="C42" s="2"/>
    </row>
    <row r="43" spans="1:11" ht="19.5" thickTop="1" x14ac:dyDescent="0.3">
      <c r="A43" s="13" t="s">
        <v>6</v>
      </c>
      <c r="B43" s="14"/>
      <c r="C43" s="14"/>
      <c r="D43" s="14"/>
      <c r="E43" s="14"/>
      <c r="F43" s="14"/>
      <c r="G43" s="14"/>
      <c r="H43" s="14"/>
      <c r="I43" s="15"/>
    </row>
    <row r="44" spans="1:11" ht="15.75" x14ac:dyDescent="0.25">
      <c r="A44" s="18"/>
      <c r="B44" s="12" t="s">
        <v>1</v>
      </c>
      <c r="C44" s="4"/>
      <c r="D44" s="4"/>
      <c r="E44" s="4"/>
      <c r="F44" s="12" t="s">
        <v>8</v>
      </c>
      <c r="G44" s="4"/>
      <c r="H44" s="4"/>
      <c r="I44" s="17"/>
    </row>
    <row r="45" spans="1:11" ht="42.75" customHeight="1" x14ac:dyDescent="0.25">
      <c r="A45" s="18"/>
      <c r="B45" s="119" t="s">
        <v>2</v>
      </c>
      <c r="C45" s="119"/>
      <c r="D45" s="119"/>
      <c r="E45" s="27"/>
      <c r="F45" s="119" t="s">
        <v>62</v>
      </c>
      <c r="G45" s="119"/>
      <c r="H45" s="119"/>
      <c r="I45" s="17"/>
    </row>
    <row r="46" spans="1:11" ht="69" x14ac:dyDescent="0.25">
      <c r="A46" s="18"/>
      <c r="B46" s="52" t="s">
        <v>3</v>
      </c>
      <c r="C46" s="53" t="s">
        <v>159</v>
      </c>
      <c r="D46" s="53" t="s">
        <v>48</v>
      </c>
      <c r="E46" s="6"/>
      <c r="F46" s="52" t="s">
        <v>3</v>
      </c>
      <c r="G46" s="53" t="s">
        <v>4</v>
      </c>
      <c r="H46" s="53" t="s">
        <v>9</v>
      </c>
      <c r="I46" s="17"/>
    </row>
    <row r="47" spans="1:11" x14ac:dyDescent="0.25">
      <c r="A47" s="18"/>
      <c r="B47" s="4"/>
      <c r="C47" s="34"/>
      <c r="D47" s="34" t="str">
        <f>IF($C47&gt;100000,$C47-100000,"")</f>
        <v/>
      </c>
      <c r="E47" s="3"/>
      <c r="F47" s="4"/>
      <c r="G47" s="34"/>
      <c r="H47" s="34"/>
      <c r="I47" s="17"/>
    </row>
    <row r="48" spans="1:11" x14ac:dyDescent="0.25">
      <c r="A48" s="18"/>
      <c r="B48" s="4"/>
      <c r="C48" s="34"/>
      <c r="D48" s="34" t="str">
        <f t="shared" ref="D48:D51" si="1">IF($C48&gt;100000,$C48-100000,"")</f>
        <v/>
      </c>
      <c r="E48" s="3"/>
      <c r="F48" s="4"/>
      <c r="G48" s="34"/>
      <c r="H48" s="34"/>
      <c r="I48" s="17"/>
    </row>
    <row r="49" spans="1:9" x14ac:dyDescent="0.25">
      <c r="A49" s="18"/>
      <c r="B49" s="4"/>
      <c r="C49" s="34"/>
      <c r="D49" s="34" t="str">
        <f t="shared" si="1"/>
        <v/>
      </c>
      <c r="E49" s="3"/>
      <c r="F49" s="4"/>
      <c r="G49" s="34"/>
      <c r="H49" s="34"/>
      <c r="I49" s="17"/>
    </row>
    <row r="50" spans="1:9" x14ac:dyDescent="0.25">
      <c r="A50" s="18"/>
      <c r="B50" s="7"/>
      <c r="C50" s="34"/>
      <c r="D50" s="34" t="str">
        <f t="shared" si="1"/>
        <v/>
      </c>
      <c r="E50" s="3"/>
      <c r="F50" s="4"/>
      <c r="G50" s="34"/>
      <c r="H50" s="34"/>
      <c r="I50" s="17"/>
    </row>
    <row r="51" spans="1:9" x14ac:dyDescent="0.25">
      <c r="A51" s="18"/>
      <c r="B51" s="4"/>
      <c r="C51" s="34"/>
      <c r="D51" s="34" t="str">
        <f t="shared" si="1"/>
        <v/>
      </c>
      <c r="E51" s="3"/>
      <c r="F51" s="4"/>
      <c r="G51" s="34"/>
      <c r="H51" s="34"/>
      <c r="I51" s="17"/>
    </row>
    <row r="52" spans="1:9" ht="15.75" thickBot="1" x14ac:dyDescent="0.3">
      <c r="A52" s="19"/>
      <c r="B52" s="20"/>
      <c r="C52" s="23"/>
      <c r="D52" s="23"/>
      <c r="E52" s="23"/>
      <c r="F52" s="20"/>
      <c r="G52" s="20"/>
      <c r="H52" s="23"/>
      <c r="I52" s="21"/>
    </row>
    <row r="53" spans="1:9" ht="16.5" thickTop="1" thickBot="1" x14ac:dyDescent="0.3">
      <c r="B53" s="4"/>
      <c r="C53" s="3"/>
      <c r="D53" s="3"/>
      <c r="E53" s="3"/>
    </row>
    <row r="54" spans="1:9" ht="19.5" thickTop="1" x14ac:dyDescent="0.3">
      <c r="A54" s="13" t="s">
        <v>18</v>
      </c>
      <c r="B54" s="14"/>
      <c r="C54" s="14"/>
      <c r="D54" s="14"/>
      <c r="E54" s="15"/>
    </row>
    <row r="55" spans="1:9" s="29" customFormat="1" x14ac:dyDescent="0.25">
      <c r="A55" s="18"/>
      <c r="B55" s="4" t="s">
        <v>100</v>
      </c>
      <c r="C55" s="34" t="str">
        <f>IFERROR(SUM($C$40:$F$40)-SUM($D$47:$D$51)/12*$C$56-SUM($G$47:$H$51),"")</f>
        <v/>
      </c>
      <c r="D55" s="4"/>
      <c r="E55" s="17"/>
    </row>
    <row r="56" spans="1:9" s="105" customFormat="1" x14ac:dyDescent="0.25">
      <c r="A56" s="18"/>
      <c r="B56" s="4" t="s">
        <v>156</v>
      </c>
      <c r="C56" s="110" t="str">
        <f>IF($G$23&lt;&gt;TRUE,$C$25,$G$25)</f>
        <v/>
      </c>
      <c r="D56" s="4"/>
      <c r="E56" s="17"/>
    </row>
    <row r="57" spans="1:9" ht="15.75" x14ac:dyDescent="0.25">
      <c r="A57" s="18"/>
      <c r="B57" s="64" t="s">
        <v>101</v>
      </c>
      <c r="C57" s="65" t="str">
        <f>IFERROR($C$55/$C$56,"")</f>
        <v/>
      </c>
      <c r="D57" s="4"/>
      <c r="E57" s="17"/>
    </row>
    <row r="58" spans="1:9" s="62" customFormat="1" x14ac:dyDescent="0.25">
      <c r="A58" s="18"/>
      <c r="B58" s="4"/>
      <c r="C58" s="34"/>
      <c r="D58" s="4"/>
      <c r="E58" s="17"/>
    </row>
    <row r="59" spans="1:9" s="62" customFormat="1" x14ac:dyDescent="0.25">
      <c r="A59" s="18"/>
      <c r="B59" s="4" t="s">
        <v>102</v>
      </c>
      <c r="C59" s="34"/>
      <c r="D59" s="4"/>
      <c r="E59" s="17"/>
    </row>
    <row r="60" spans="1:9" s="62" customFormat="1" x14ac:dyDescent="0.25">
      <c r="A60" s="18"/>
      <c r="B60" s="7" t="s">
        <v>103</v>
      </c>
      <c r="C60" s="34"/>
      <c r="D60" s="4"/>
      <c r="E60" s="17"/>
    </row>
    <row r="61" spans="1:9" ht="28.5" customHeight="1" x14ac:dyDescent="0.25">
      <c r="A61" s="18"/>
      <c r="B61" s="64" t="s">
        <v>104</v>
      </c>
      <c r="C61" s="65" t="str">
        <f>IFERROR(ROUNDDOWN($C$57*2.5+$C$59-$C$60,0),"")</f>
        <v/>
      </c>
      <c r="D61" s="120" t="str">
        <f>IF(C61&gt;0,"Loan Amount is rounded down to the nearest dollar per SBA requirements.","")</f>
        <v>Loan Amount is rounded down to the nearest dollar per SBA requirements.</v>
      </c>
      <c r="E61" s="120"/>
    </row>
    <row r="62" spans="1:9" ht="15.75" thickBot="1" x14ac:dyDescent="0.3">
      <c r="A62" s="19"/>
      <c r="B62" s="20"/>
      <c r="C62" s="20"/>
      <c r="D62" s="20"/>
      <c r="E62" s="17"/>
    </row>
    <row r="63" spans="1:9" ht="16.5" thickTop="1" thickBot="1" x14ac:dyDescent="0.3">
      <c r="E63" s="60"/>
    </row>
    <row r="64" spans="1:9" ht="19.5" thickTop="1" x14ac:dyDescent="0.3">
      <c r="A64" s="13" t="s">
        <v>7</v>
      </c>
      <c r="B64" s="14"/>
      <c r="C64" s="14"/>
      <c r="D64" s="14"/>
      <c r="E64" s="15"/>
    </row>
    <row r="65" spans="1:11" ht="30" x14ac:dyDescent="0.25">
      <c r="A65" s="18"/>
      <c r="B65" s="8" t="s">
        <v>162</v>
      </c>
      <c r="C65" s="4"/>
      <c r="D65" s="4"/>
      <c r="E65" s="17"/>
    </row>
    <row r="66" spans="1:11" s="29" customFormat="1" ht="33" customHeight="1" x14ac:dyDescent="0.25">
      <c r="A66" s="129" t="s">
        <v>92</v>
      </c>
      <c r="B66" s="119"/>
      <c r="C66" s="119"/>
      <c r="D66" s="119"/>
      <c r="E66" s="17"/>
    </row>
    <row r="67" spans="1:11" s="29" customFormat="1" ht="75" x14ac:dyDescent="0.25">
      <c r="A67" s="50"/>
      <c r="B67" s="27"/>
      <c r="C67" s="54" t="s">
        <v>63</v>
      </c>
      <c r="D67" s="55" t="s">
        <v>93</v>
      </c>
      <c r="E67" s="17"/>
    </row>
    <row r="68" spans="1:11" x14ac:dyDescent="0.25">
      <c r="A68" s="18"/>
      <c r="B68" s="8" t="s">
        <v>86</v>
      </c>
      <c r="C68" s="34"/>
      <c r="D68" s="33">
        <f>$C68*2</f>
        <v>0</v>
      </c>
      <c r="E68" s="121" t="str">
        <f>IFERROR(($D$68+$D$69)/SUM($D$68:$D$73),"")</f>
        <v/>
      </c>
    </row>
    <row r="69" spans="1:11" x14ac:dyDescent="0.25">
      <c r="A69" s="18"/>
      <c r="B69" s="4" t="s">
        <v>87</v>
      </c>
      <c r="C69" s="34"/>
      <c r="D69" s="33">
        <f t="shared" ref="D69:D73" si="2">$C69*2</f>
        <v>0</v>
      </c>
      <c r="E69" s="121"/>
    </row>
    <row r="70" spans="1:11" s="62" customFormat="1" x14ac:dyDescent="0.25">
      <c r="A70" s="18"/>
      <c r="B70" s="4" t="s">
        <v>88</v>
      </c>
      <c r="C70" s="34"/>
      <c r="D70" s="33">
        <f t="shared" si="2"/>
        <v>0</v>
      </c>
      <c r="E70" s="61" t="str">
        <f>IF($E$68&lt;0.6,"In order to qualify for Loan Forgiveness, at least 60% of the PPP funds must be used for Payroll Costs.","")</f>
        <v/>
      </c>
    </row>
    <row r="71" spans="1:11" s="62" customFormat="1" x14ac:dyDescent="0.25">
      <c r="A71" s="18"/>
      <c r="B71" s="4" t="s">
        <v>89</v>
      </c>
      <c r="C71" s="34"/>
      <c r="D71" s="33">
        <f t="shared" si="2"/>
        <v>0</v>
      </c>
      <c r="E71" s="61"/>
    </row>
    <row r="72" spans="1:11" s="62" customFormat="1" x14ac:dyDescent="0.25">
      <c r="A72" s="18"/>
      <c r="B72" s="4" t="s">
        <v>90</v>
      </c>
      <c r="C72" s="34"/>
      <c r="D72" s="33">
        <f t="shared" si="2"/>
        <v>0</v>
      </c>
      <c r="E72" s="61"/>
    </row>
    <row r="73" spans="1:11" s="62" customFormat="1" x14ac:dyDescent="0.25">
      <c r="A73" s="18"/>
      <c r="B73" s="4" t="s">
        <v>91</v>
      </c>
      <c r="C73" s="34"/>
      <c r="D73" s="33">
        <f t="shared" si="2"/>
        <v>0</v>
      </c>
      <c r="E73" s="61"/>
    </row>
    <row r="74" spans="1:11" x14ac:dyDescent="0.25">
      <c r="A74" s="18"/>
      <c r="B74"/>
      <c r="C74"/>
      <c r="D74"/>
      <c r="E74" s="17"/>
      <c r="F74"/>
      <c r="G74"/>
      <c r="H74"/>
      <c r="I74"/>
      <c r="J74"/>
      <c r="K74"/>
    </row>
    <row r="75" spans="1:11" s="62" customFormat="1" x14ac:dyDescent="0.25">
      <c r="A75" s="18"/>
      <c r="B75" s="7" t="s">
        <v>14</v>
      </c>
      <c r="C75" s="34">
        <f>$C$59-$C$60</f>
        <v>0</v>
      </c>
      <c r="D75" s="4"/>
      <c r="E75" s="61"/>
    </row>
    <row r="76" spans="1:11" ht="73.5" customHeight="1" x14ac:dyDescent="0.25">
      <c r="A76" s="18"/>
      <c r="B76" s="59" t="s">
        <v>85</v>
      </c>
      <c r="C76" s="34">
        <f>IF(C$65&lt;$C$27,($C$65/$C$27-1)*$C$57*2,0)</f>
        <v>0</v>
      </c>
      <c r="D76" s="131" t="str">
        <f>IF($C$76&lt;&gt;0,"There is not clear guidance yet regarding how the SBA will calculate eligible loan forgiveness. This dollar amount is intended to inform you of potential impacts to loan forgiveness due to a reduction in staff.","")</f>
        <v/>
      </c>
      <c r="E76" s="130"/>
    </row>
    <row r="77" spans="1:11" ht="37.5" customHeight="1" x14ac:dyDescent="0.25">
      <c r="A77" s="18"/>
      <c r="B77" s="26" t="s">
        <v>16</v>
      </c>
      <c r="C77" s="37">
        <f>IF(SUM($D$68:$D$73)+$C$76&lt;0,0,SUM($D$68:$D$73)+$C$76)</f>
        <v>0</v>
      </c>
      <c r="D77" s="119" t="str">
        <f>IF($C$77&gt;$C$61,"Loan Forgiveness Amount cannot exceed Loan Amount. Please check your Use of Proceeds.","")</f>
        <v/>
      </c>
      <c r="E77" s="130"/>
    </row>
    <row r="78" spans="1:11" ht="60" customHeight="1" x14ac:dyDescent="0.25">
      <c r="A78" s="18"/>
      <c r="B78" s="109" t="s">
        <v>95</v>
      </c>
      <c r="C78" s="65">
        <f>IFERROR($C$61-$C$77,0)</f>
        <v>0</v>
      </c>
      <c r="D78" s="119" t="str">
        <f>IF($C$78&gt;0,"This indicates that you may have a remaining balance on the PPP loan that is not forgiven. Any remaining balance is subject to the 1% interest rate and must be paid back within 5 years.","")</f>
        <v/>
      </c>
      <c r="E78" s="130"/>
    </row>
    <row r="79" spans="1:11" ht="15.75" thickBot="1" x14ac:dyDescent="0.3">
      <c r="A79" s="19"/>
      <c r="B79" s="20"/>
      <c r="C79" s="20"/>
      <c r="D79" s="20"/>
      <c r="E79" s="21"/>
    </row>
    <row r="80" spans="1:11" ht="16.5" thickTop="1" thickBot="1" x14ac:dyDescent="0.3"/>
    <row r="81" spans="1:6" ht="19.5" thickTop="1" x14ac:dyDescent="0.3">
      <c r="A81" s="13" t="s">
        <v>49</v>
      </c>
      <c r="B81" s="14"/>
      <c r="C81" s="14"/>
      <c r="D81" s="14"/>
      <c r="E81" s="14"/>
      <c r="F81" s="15"/>
    </row>
    <row r="82" spans="1:6" x14ac:dyDescent="0.25">
      <c r="A82" s="18" t="s">
        <v>56</v>
      </c>
      <c r="B82" s="4"/>
      <c r="C82" s="4"/>
      <c r="D82" s="4"/>
      <c r="E82" s="4"/>
      <c r="F82" s="17"/>
    </row>
    <row r="83" spans="1:6" s="29" customFormat="1" x14ac:dyDescent="0.25">
      <c r="A83" s="38"/>
      <c r="B83" s="9"/>
      <c r="C83" s="4"/>
      <c r="D83" s="4"/>
      <c r="E83" s="4"/>
      <c r="F83" s="17"/>
    </row>
    <row r="84" spans="1:6" s="29" customFormat="1" x14ac:dyDescent="0.25">
      <c r="A84" s="56" t="b">
        <v>0</v>
      </c>
      <c r="B84" s="126" t="s">
        <v>53</v>
      </c>
      <c r="C84" s="126"/>
      <c r="D84" s="126"/>
      <c r="E84" s="126"/>
      <c r="F84" s="17"/>
    </row>
    <row r="85" spans="1:6" x14ac:dyDescent="0.25">
      <c r="A85" s="56" t="b">
        <v>0</v>
      </c>
      <c r="B85" s="126" t="s">
        <v>66</v>
      </c>
      <c r="C85" s="126"/>
      <c r="D85" s="126"/>
      <c r="E85" s="126"/>
      <c r="F85" s="17"/>
    </row>
    <row r="86" spans="1:6" x14ac:dyDescent="0.25">
      <c r="A86" s="56" t="b">
        <v>0</v>
      </c>
      <c r="B86" s="126" t="s">
        <v>57</v>
      </c>
      <c r="C86" s="126"/>
      <c r="D86" s="126"/>
      <c r="E86" s="126"/>
      <c r="F86" s="17"/>
    </row>
    <row r="87" spans="1:6" x14ac:dyDescent="0.25">
      <c r="A87" s="56" t="b">
        <v>0</v>
      </c>
      <c r="B87" s="126" t="s">
        <v>55</v>
      </c>
      <c r="C87" s="126"/>
      <c r="D87" s="126"/>
      <c r="E87" s="126"/>
      <c r="F87" s="17"/>
    </row>
    <row r="88" spans="1:6" x14ac:dyDescent="0.25">
      <c r="A88" s="56" t="b">
        <v>0</v>
      </c>
      <c r="B88" s="126" t="s">
        <v>67</v>
      </c>
      <c r="C88" s="126"/>
      <c r="D88" s="126"/>
      <c r="E88" s="126"/>
      <c r="F88" s="17"/>
    </row>
    <row r="89" spans="1:6" x14ac:dyDescent="0.25">
      <c r="A89" s="56" t="b">
        <v>0</v>
      </c>
      <c r="B89" s="126" t="s">
        <v>54</v>
      </c>
      <c r="C89" s="126"/>
      <c r="D89" s="126"/>
      <c r="E89" s="126"/>
      <c r="F89" s="17"/>
    </row>
    <row r="90" spans="1:6" s="105" customFormat="1" x14ac:dyDescent="0.25">
      <c r="A90" s="56" t="b">
        <v>0</v>
      </c>
      <c r="B90" s="126" t="s">
        <v>160</v>
      </c>
      <c r="C90" s="126"/>
      <c r="D90" s="126"/>
      <c r="E90" s="126"/>
      <c r="F90" s="17"/>
    </row>
    <row r="91" spans="1:6" s="29" customFormat="1" x14ac:dyDescent="0.25">
      <c r="A91" s="56" t="b">
        <v>0</v>
      </c>
      <c r="B91" s="126" t="s">
        <v>68</v>
      </c>
      <c r="C91" s="126"/>
      <c r="D91" s="126"/>
      <c r="E91" s="126"/>
      <c r="F91" s="17"/>
    </row>
    <row r="92" spans="1:6" x14ac:dyDescent="0.25">
      <c r="A92" s="56"/>
      <c r="B92" s="4"/>
      <c r="C92" s="4"/>
      <c r="D92" s="4"/>
      <c r="E92" s="4"/>
      <c r="F92" s="17"/>
    </row>
    <row r="93" spans="1:6" ht="30" customHeight="1" x14ac:dyDescent="0.25">
      <c r="A93" s="18"/>
      <c r="B93" s="6" t="s">
        <v>69</v>
      </c>
      <c r="C93" s="42" t="b">
        <v>0</v>
      </c>
      <c r="D93" s="43" t="b">
        <v>0</v>
      </c>
      <c r="E93" s="4"/>
      <c r="F93" s="17"/>
    </row>
    <row r="94" spans="1:6" x14ac:dyDescent="0.25">
      <c r="A94" s="18"/>
      <c r="F94" s="17"/>
    </row>
    <row r="95" spans="1:6" x14ac:dyDescent="0.25">
      <c r="A95" s="56" t="b">
        <v>0</v>
      </c>
      <c r="B95" s="117" t="s">
        <v>72</v>
      </c>
      <c r="C95" s="117"/>
      <c r="D95" s="117"/>
      <c r="E95" s="117"/>
      <c r="F95" s="17"/>
    </row>
    <row r="96" spans="1:6" x14ac:dyDescent="0.25">
      <c r="A96" s="56" t="b">
        <v>0</v>
      </c>
      <c r="B96" s="117" t="s">
        <v>73</v>
      </c>
      <c r="C96" s="117"/>
      <c r="D96" s="117"/>
      <c r="E96" s="117"/>
      <c r="F96" s="17"/>
    </row>
    <row r="97" spans="1:6" x14ac:dyDescent="0.25">
      <c r="A97" s="56" t="b">
        <v>0</v>
      </c>
      <c r="B97" s="117" t="s">
        <v>70</v>
      </c>
      <c r="C97" s="117"/>
      <c r="D97" s="117"/>
      <c r="E97" s="117"/>
      <c r="F97" s="17"/>
    </row>
    <row r="98" spans="1:6" x14ac:dyDescent="0.25">
      <c r="A98" s="56" t="b">
        <v>0</v>
      </c>
      <c r="B98" s="117" t="s">
        <v>71</v>
      </c>
      <c r="C98" s="117"/>
      <c r="D98" s="117"/>
      <c r="E98" s="117"/>
      <c r="F98" s="17"/>
    </row>
    <row r="99" spans="1:6" x14ac:dyDescent="0.25">
      <c r="A99" s="56" t="b">
        <v>0</v>
      </c>
      <c r="B99" s="117" t="s">
        <v>74</v>
      </c>
      <c r="C99" s="117"/>
      <c r="D99" s="117"/>
      <c r="E99" s="117"/>
      <c r="F99" s="17"/>
    </row>
    <row r="100" spans="1:6" x14ac:dyDescent="0.25">
      <c r="A100" s="18"/>
      <c r="F100" s="17"/>
    </row>
    <row r="101" spans="1:6" x14ac:dyDescent="0.25">
      <c r="A101" s="18"/>
      <c r="B101" s="116" t="s">
        <v>75</v>
      </c>
      <c r="C101" s="116"/>
      <c r="D101" s="116"/>
      <c r="E101" s="116"/>
      <c r="F101" s="17"/>
    </row>
    <row r="102" spans="1:6" x14ac:dyDescent="0.25">
      <c r="A102" s="56" t="b">
        <v>0</v>
      </c>
      <c r="B102" s="117" t="s">
        <v>76</v>
      </c>
      <c r="C102" s="117"/>
      <c r="D102" s="117"/>
      <c r="E102" s="117"/>
      <c r="F102" s="17"/>
    </row>
    <row r="103" spans="1:6" x14ac:dyDescent="0.25">
      <c r="A103" s="56" t="b">
        <v>0</v>
      </c>
      <c r="B103" s="117" t="s">
        <v>77</v>
      </c>
      <c r="C103" s="117"/>
      <c r="D103" s="117"/>
      <c r="E103" s="117"/>
      <c r="F103" s="17"/>
    </row>
    <row r="104" spans="1:6" x14ac:dyDescent="0.25">
      <c r="A104" s="56" t="b">
        <v>0</v>
      </c>
      <c r="B104" s="117" t="s">
        <v>78</v>
      </c>
      <c r="C104" s="117"/>
      <c r="D104" s="117"/>
      <c r="E104" s="117"/>
      <c r="F104" s="17"/>
    </row>
    <row r="105" spans="1:6" ht="15.75" thickBot="1" x14ac:dyDescent="0.3">
      <c r="A105" s="19"/>
      <c r="B105" s="20"/>
      <c r="C105" s="20"/>
      <c r="D105" s="20"/>
      <c r="E105" s="20"/>
      <c r="F105" s="21"/>
    </row>
    <row r="106" spans="1:6" ht="15.75" thickTop="1" x14ac:dyDescent="0.25"/>
  </sheetData>
  <mergeCells count="33">
    <mergeCell ref="B91:E91"/>
    <mergeCell ref="B87:E87"/>
    <mergeCell ref="F45:H45"/>
    <mergeCell ref="A21:H21"/>
    <mergeCell ref="B88:E88"/>
    <mergeCell ref="B86:E86"/>
    <mergeCell ref="B89:E89"/>
    <mergeCell ref="A66:D66"/>
    <mergeCell ref="D77:E77"/>
    <mergeCell ref="B85:E85"/>
    <mergeCell ref="B84:E84"/>
    <mergeCell ref="D78:E78"/>
    <mergeCell ref="D76:E76"/>
    <mergeCell ref="B90:E90"/>
    <mergeCell ref="C9:D9"/>
    <mergeCell ref="E9:F9"/>
    <mergeCell ref="A4:F4"/>
    <mergeCell ref="A5:F5"/>
    <mergeCell ref="D10:E10"/>
    <mergeCell ref="D11:E11"/>
    <mergeCell ref="D16:E16"/>
    <mergeCell ref="B45:D45"/>
    <mergeCell ref="D61:E61"/>
    <mergeCell ref="E68:E69"/>
    <mergeCell ref="B101:E101"/>
    <mergeCell ref="B102:E102"/>
    <mergeCell ref="B103:E103"/>
    <mergeCell ref="B104:E104"/>
    <mergeCell ref="B95:E95"/>
    <mergeCell ref="B96:E96"/>
    <mergeCell ref="B97:E97"/>
    <mergeCell ref="B98:E98"/>
    <mergeCell ref="B99:E99"/>
  </mergeCells>
  <phoneticPr fontId="6" type="noConversion"/>
  <conditionalFormatting sqref="C27 C10:C16 C68 C65">
    <cfRule type="containsBlanks" dxfId="44" priority="86">
      <formula>LEN(TRIM(C10))=0</formula>
    </cfRule>
  </conditionalFormatting>
  <conditionalFormatting sqref="C38">
    <cfRule type="expression" dxfId="43" priority="18">
      <formula>$H$23=TRUE</formula>
    </cfRule>
  </conditionalFormatting>
  <conditionalFormatting sqref="F47:H51">
    <cfRule type="containsBlanks" dxfId="42" priority="74">
      <formula>LEN(TRIM(F47))=0</formula>
    </cfRule>
  </conditionalFormatting>
  <conditionalFormatting sqref="C69:C73">
    <cfRule type="containsBlanks" dxfId="41" priority="72">
      <formula>LEN(TRIM(C69))=0</formula>
    </cfRule>
  </conditionalFormatting>
  <conditionalFormatting sqref="B85">
    <cfRule type="expression" dxfId="40" priority="68">
      <formula>AND(SUM($C$31:$C$36)&gt;0,$A$85&lt;&gt;TRUE)</formula>
    </cfRule>
  </conditionalFormatting>
  <conditionalFormatting sqref="B84">
    <cfRule type="expression" dxfId="39" priority="67">
      <formula>$A84&lt;&gt;TRUE</formula>
    </cfRule>
  </conditionalFormatting>
  <conditionalFormatting sqref="B91">
    <cfRule type="expression" dxfId="38" priority="66">
      <formula>AND(SUM($D$47:$D$51)&gt;0,$A$91&lt;&gt;TRUE)</formula>
    </cfRule>
  </conditionalFormatting>
  <conditionalFormatting sqref="B86:E86">
    <cfRule type="expression" dxfId="37" priority="58">
      <formula>AND($D$40&gt;0,$A$86&lt;&gt;TRUE)</formula>
    </cfRule>
  </conditionalFormatting>
  <conditionalFormatting sqref="B87:E87">
    <cfRule type="expression" dxfId="36" priority="57">
      <formula>AND($E$40&gt;0,$A$87&lt;&gt;TRUE)</formula>
    </cfRule>
  </conditionalFormatting>
  <conditionalFormatting sqref="B88:E88">
    <cfRule type="expression" dxfId="35" priority="56">
      <formula>AND($F$40&gt;0,$A$88&lt;&gt;TRUE)</formula>
    </cfRule>
  </conditionalFormatting>
  <conditionalFormatting sqref="B89:E89">
    <cfRule type="expression" dxfId="34" priority="59">
      <formula>AND($G$23=TRUE,$A$89&lt;&gt;TRUE)</formula>
    </cfRule>
  </conditionalFormatting>
  <conditionalFormatting sqref="C10:C16 C68:C73 C65">
    <cfRule type="notContainsBlanks" dxfId="33" priority="52">
      <formula>LEN(TRIM(C10))&gt;0</formula>
    </cfRule>
  </conditionalFormatting>
  <conditionalFormatting sqref="C27">
    <cfRule type="notContainsBlanks" dxfId="32" priority="51">
      <formula>LEN(TRIM(C27))&gt;0</formula>
    </cfRule>
  </conditionalFormatting>
  <conditionalFormatting sqref="B47:C51 F47:H51 C59:C60">
    <cfRule type="notContainsBlanks" dxfId="31" priority="49">
      <formula>LEN(TRIM(B47))&gt;0</formula>
    </cfRule>
    <cfRule type="containsBlanks" dxfId="30" priority="75">
      <formula>LEN(TRIM(B47))=0</formula>
    </cfRule>
  </conditionalFormatting>
  <conditionalFormatting sqref="C9:D9">
    <cfRule type="containsBlanks" dxfId="29" priority="47">
      <formula>LEN(TRIM(C9))=0</formula>
    </cfRule>
    <cfRule type="notContainsBlanks" dxfId="28" priority="48">
      <formula>LEN(TRIM(C9))&gt;0</formula>
    </cfRule>
  </conditionalFormatting>
  <conditionalFormatting sqref="C17:D17">
    <cfRule type="expression" dxfId="27" priority="44">
      <formula>COUNTIF($C$17:$D$17,"TRUE")&gt;1</formula>
    </cfRule>
    <cfRule type="expression" dxfId="26" priority="46">
      <formula>AND($C$17&lt;&gt;TRUE,$D$17&lt;&gt;TRUE)</formula>
    </cfRule>
  </conditionalFormatting>
  <conditionalFormatting sqref="G25">
    <cfRule type="cellIs" dxfId="25" priority="28" operator="greaterThan">
      <formula>0</formula>
    </cfRule>
    <cfRule type="expression" dxfId="24" priority="29">
      <formula>AND($G$23=TRUE,ISBLANK($G$25))</formula>
    </cfRule>
  </conditionalFormatting>
  <conditionalFormatting sqref="C31:C34">
    <cfRule type="expression" dxfId="23" priority="26">
      <formula>$C$23=TRUE</formula>
    </cfRule>
  </conditionalFormatting>
  <conditionalFormatting sqref="C23:G23">
    <cfRule type="expression" dxfId="22" priority="87">
      <formula>COUNTIF($C$23:$G$23,"TRUE")&gt;1</formula>
    </cfRule>
  </conditionalFormatting>
  <conditionalFormatting sqref="D31:F34">
    <cfRule type="expression" dxfId="21" priority="25">
      <formula>$C$23=TRUE</formula>
    </cfRule>
  </conditionalFormatting>
  <conditionalFormatting sqref="C31:F36 C38:F38">
    <cfRule type="notContainsBlanks" dxfId="20" priority="3">
      <formula>LEN(TRIM(C31))&gt;0</formula>
    </cfRule>
  </conditionalFormatting>
  <conditionalFormatting sqref="C32:C35">
    <cfRule type="expression" dxfId="19" priority="23">
      <formula>$D$23=TRUE</formula>
    </cfRule>
  </conditionalFormatting>
  <conditionalFormatting sqref="D32:F35">
    <cfRule type="expression" dxfId="18" priority="24">
      <formula>$D$23=TRUE</formula>
    </cfRule>
  </conditionalFormatting>
  <conditionalFormatting sqref="C32">
    <cfRule type="expression" dxfId="17" priority="21">
      <formula>$E$23=TRUE</formula>
    </cfRule>
  </conditionalFormatting>
  <conditionalFormatting sqref="D32:F32">
    <cfRule type="expression" dxfId="16" priority="22">
      <formula>$E$23=TRUE</formula>
    </cfRule>
  </conditionalFormatting>
  <conditionalFormatting sqref="C35">
    <cfRule type="expression" dxfId="15" priority="20">
      <formula>$F$23=TRUE</formula>
    </cfRule>
  </conditionalFormatting>
  <conditionalFormatting sqref="D35:F35">
    <cfRule type="expression" dxfId="14" priority="19">
      <formula>$F$23=TRUE</formula>
    </cfRule>
  </conditionalFormatting>
  <conditionalFormatting sqref="B84:E91">
    <cfRule type="expression" dxfId="13" priority="2">
      <formula>$A84=TRUE</formula>
    </cfRule>
  </conditionalFormatting>
  <conditionalFormatting sqref="C10">
    <cfRule type="cellIs" dxfId="12" priority="16" operator="greaterThan">
      <formula>43876</formula>
    </cfRule>
  </conditionalFormatting>
  <conditionalFormatting sqref="E68">
    <cfRule type="cellIs" dxfId="11" priority="14" operator="lessThan">
      <formula>0.6</formula>
    </cfRule>
    <cfRule type="cellIs" dxfId="10" priority="15" operator="greaterThanOrEqual">
      <formula>0.6</formula>
    </cfRule>
  </conditionalFormatting>
  <conditionalFormatting sqref="C93:D93">
    <cfRule type="expression" dxfId="9" priority="12">
      <formula>COUNTIF($C$93:$D$93,"TRUE")&gt;1</formula>
    </cfRule>
    <cfRule type="expression" dxfId="8" priority="13">
      <formula>AND($C$93&lt;&gt;TRUE,$D$93&lt;&gt;TRUE)</formula>
    </cfRule>
  </conditionalFormatting>
  <conditionalFormatting sqref="B95:B99 B102:B104">
    <cfRule type="expression" dxfId="7" priority="11">
      <formula>AND($D$93=TRUE,$A95&lt;&gt;TRUE)</formula>
    </cfRule>
  </conditionalFormatting>
  <conditionalFormatting sqref="C77">
    <cfRule type="cellIs" dxfId="6" priority="9" operator="greaterThan">
      <formula>$C$61</formula>
    </cfRule>
  </conditionalFormatting>
  <conditionalFormatting sqref="H23">
    <cfRule type="expression" dxfId="5" priority="7">
      <formula>COUNTIF($C$23:$G$23,"TRUE")&gt;1</formula>
    </cfRule>
  </conditionalFormatting>
  <conditionalFormatting sqref="C36">
    <cfRule type="expression" dxfId="4" priority="6">
      <formula>$G$23=TRUE</formula>
    </cfRule>
  </conditionalFormatting>
  <conditionalFormatting sqref="D36:F36">
    <cfRule type="expression" dxfId="3" priority="5">
      <formula>$G$23=TRUE</formula>
    </cfRule>
  </conditionalFormatting>
  <conditionalFormatting sqref="E38:F38">
    <cfRule type="expression" dxfId="2" priority="4">
      <formula>$H$23=TRUE</formula>
    </cfRule>
  </conditionalFormatting>
  <conditionalFormatting sqref="B90">
    <cfRule type="expression" dxfId="1" priority="17">
      <formula>OR($H$23=TRUE,$C$38&lt;&gt;0)</formula>
    </cfRule>
  </conditionalFormatting>
  <conditionalFormatting sqref="C23:H23">
    <cfRule type="expression" dxfId="0" priority="88">
      <formula>AND($C$23&lt;&gt;TRUE,$D$23&lt;&gt;TRUE,$E$23&lt;&gt;TRUE,$F$23&lt;&gt;TRUE,$G$23&lt;&gt;TRUE,$H$23&lt;&gt;TRUE)</formula>
    </cfRule>
  </conditionalFormatting>
  <hyperlinks>
    <hyperlink ref="F10" r:id="rId1" xr:uid="{6F324EAF-1C76-4436-BBEB-AAC1372A54CD}"/>
    <hyperlink ref="F11" r:id="rId2" xr:uid="{2480B1EA-D35A-4108-B0E7-FB1100C9CDBD}"/>
    <hyperlink ref="F16" r:id="rId3" xr:uid="{43000D1E-645A-4E07-8675-8C6C2AE31390}"/>
    <hyperlink ref="F17" r:id="rId4" xr:uid="{2A33F560-DF60-46C6-91AA-6F220A608AB0}"/>
  </hyperlinks>
  <pageMargins left="0.7" right="0.7" top="0.75" bottom="0.75" header="0.3" footer="0.3"/>
  <pageSetup orientation="portrait" horizontalDpi="4294967293" r:id="rId5"/>
  <drawing r:id="rId6"/>
  <legacyDrawing r:id="rId7"/>
  <mc:AlternateContent xmlns:mc="http://schemas.openxmlformats.org/markup-compatibility/2006">
    <mc:Choice Requires="x14">
      <controls>
        <mc:AlternateContent xmlns:mc="http://schemas.openxmlformats.org/markup-compatibility/2006">
          <mc:Choice Requires="x14">
            <control shapeId="1056" r:id="rId8" name="Check Box 32">
              <controlPr defaultSize="0" autoFill="0" autoLine="0" autoPict="0">
                <anchor moveWithCells="1">
                  <from>
                    <xdr:col>3</xdr:col>
                    <xdr:colOff>523875</xdr:colOff>
                    <xdr:row>22</xdr:row>
                    <xdr:rowOff>161925</xdr:rowOff>
                  </from>
                  <to>
                    <xdr:col>4</xdr:col>
                    <xdr:colOff>76200</xdr:colOff>
                    <xdr:row>22</xdr:row>
                    <xdr:rowOff>390525</xdr:rowOff>
                  </to>
                </anchor>
              </controlPr>
            </control>
          </mc:Choice>
        </mc:AlternateContent>
        <mc:AlternateContent xmlns:mc="http://schemas.openxmlformats.org/markup-compatibility/2006">
          <mc:Choice Requires="x14">
            <control shapeId="1055" r:id="rId9" name="Check Box 31">
              <controlPr defaultSize="0" autoFill="0" autoLine="0" autoPict="0">
                <anchor moveWithCells="1">
                  <from>
                    <xdr:col>2</xdr:col>
                    <xdr:colOff>523875</xdr:colOff>
                    <xdr:row>22</xdr:row>
                    <xdr:rowOff>161925</xdr:rowOff>
                  </from>
                  <to>
                    <xdr:col>3</xdr:col>
                    <xdr:colOff>76200</xdr:colOff>
                    <xdr:row>22</xdr:row>
                    <xdr:rowOff>390525</xdr:rowOff>
                  </to>
                </anchor>
              </controlPr>
            </control>
          </mc:Choice>
        </mc:AlternateContent>
        <mc:AlternateContent xmlns:mc="http://schemas.openxmlformats.org/markup-compatibility/2006">
          <mc:Choice Requires="x14">
            <control shapeId="1060" r:id="rId10" name="Check Box 36">
              <controlPr defaultSize="0" autoFill="0" autoLine="0" autoPict="0">
                <anchor moveWithCells="1">
                  <from>
                    <xdr:col>4</xdr:col>
                    <xdr:colOff>523875</xdr:colOff>
                    <xdr:row>22</xdr:row>
                    <xdr:rowOff>161925</xdr:rowOff>
                  </from>
                  <to>
                    <xdr:col>5</xdr:col>
                    <xdr:colOff>76200</xdr:colOff>
                    <xdr:row>22</xdr:row>
                    <xdr:rowOff>390525</xdr:rowOff>
                  </to>
                </anchor>
              </controlPr>
            </control>
          </mc:Choice>
        </mc:AlternateContent>
        <mc:AlternateContent xmlns:mc="http://schemas.openxmlformats.org/markup-compatibility/2006">
          <mc:Choice Requires="x14">
            <control shapeId="1051" r:id="rId11" name="Check Box 27">
              <controlPr defaultSize="0" autoFill="0" autoLine="0" autoPict="0">
                <anchor moveWithCells="1">
                  <from>
                    <xdr:col>2</xdr:col>
                    <xdr:colOff>533400</xdr:colOff>
                    <xdr:row>16</xdr:row>
                    <xdr:rowOff>257175</xdr:rowOff>
                  </from>
                  <to>
                    <xdr:col>3</xdr:col>
                    <xdr:colOff>95250</xdr:colOff>
                    <xdr:row>16</xdr:row>
                    <xdr:rowOff>485775</xdr:rowOff>
                  </to>
                </anchor>
              </controlPr>
            </control>
          </mc:Choice>
        </mc:AlternateContent>
        <mc:AlternateContent xmlns:mc="http://schemas.openxmlformats.org/markup-compatibility/2006">
          <mc:Choice Requires="x14">
            <control shapeId="1052" r:id="rId12" name="Check Box 28">
              <controlPr defaultSize="0" autoFill="0" autoLine="0" autoPict="0">
                <anchor moveWithCells="1">
                  <from>
                    <xdr:col>3</xdr:col>
                    <xdr:colOff>523875</xdr:colOff>
                    <xdr:row>16</xdr:row>
                    <xdr:rowOff>238125</xdr:rowOff>
                  </from>
                  <to>
                    <xdr:col>4</xdr:col>
                    <xdr:colOff>76200</xdr:colOff>
                    <xdr:row>16</xdr:row>
                    <xdr:rowOff>466725</xdr:rowOff>
                  </to>
                </anchor>
              </controlPr>
            </control>
          </mc:Choice>
        </mc:AlternateContent>
        <mc:AlternateContent xmlns:mc="http://schemas.openxmlformats.org/markup-compatibility/2006">
          <mc:Choice Requires="x14">
            <control shapeId="1071" r:id="rId13" name="Check Box 47">
              <controlPr defaultSize="0" autoFill="0" autoLine="0" autoPict="0">
                <anchor moveWithCells="1">
                  <from>
                    <xdr:col>2</xdr:col>
                    <xdr:colOff>504825</xdr:colOff>
                    <xdr:row>92</xdr:row>
                    <xdr:rowOff>95250</xdr:rowOff>
                  </from>
                  <to>
                    <xdr:col>3</xdr:col>
                    <xdr:colOff>66675</xdr:colOff>
                    <xdr:row>92</xdr:row>
                    <xdr:rowOff>323850</xdr:rowOff>
                  </to>
                </anchor>
              </controlPr>
            </control>
          </mc:Choice>
        </mc:AlternateContent>
        <mc:AlternateContent xmlns:mc="http://schemas.openxmlformats.org/markup-compatibility/2006">
          <mc:Choice Requires="x14">
            <control shapeId="1072" r:id="rId14" name="Check Box 48">
              <controlPr defaultSize="0" autoFill="0" autoLine="0" autoPict="0">
                <anchor moveWithCells="1">
                  <from>
                    <xdr:col>3</xdr:col>
                    <xdr:colOff>495300</xdr:colOff>
                    <xdr:row>92</xdr:row>
                    <xdr:rowOff>76200</xdr:rowOff>
                  </from>
                  <to>
                    <xdr:col>4</xdr:col>
                    <xdr:colOff>47625</xdr:colOff>
                    <xdr:row>92</xdr:row>
                    <xdr:rowOff>304800</xdr:rowOff>
                  </to>
                </anchor>
              </controlPr>
            </control>
          </mc:Choice>
        </mc:AlternateContent>
        <mc:AlternateContent xmlns:mc="http://schemas.openxmlformats.org/markup-compatibility/2006">
          <mc:Choice Requires="x14">
            <control shapeId="1061" r:id="rId15" name="Check Box 37">
              <controlPr defaultSize="0" autoFill="0" autoLine="0" autoPict="0">
                <anchor moveWithCells="1">
                  <from>
                    <xdr:col>0</xdr:col>
                    <xdr:colOff>161925</xdr:colOff>
                    <xdr:row>82</xdr:row>
                    <xdr:rowOff>161925</xdr:rowOff>
                  </from>
                  <to>
                    <xdr:col>1</xdr:col>
                    <xdr:colOff>542925</xdr:colOff>
                    <xdr:row>84</xdr:row>
                    <xdr:rowOff>38100</xdr:rowOff>
                  </to>
                </anchor>
              </controlPr>
            </control>
          </mc:Choice>
        </mc:AlternateContent>
        <mc:AlternateContent xmlns:mc="http://schemas.openxmlformats.org/markup-compatibility/2006">
          <mc:Choice Requires="x14">
            <control shapeId="1063" r:id="rId16" name="Check Box 39">
              <controlPr defaultSize="0" autoFill="0" autoLine="0" autoPict="0">
                <anchor moveWithCells="1">
                  <from>
                    <xdr:col>0</xdr:col>
                    <xdr:colOff>161925</xdr:colOff>
                    <xdr:row>83</xdr:row>
                    <xdr:rowOff>161925</xdr:rowOff>
                  </from>
                  <to>
                    <xdr:col>1</xdr:col>
                    <xdr:colOff>542925</xdr:colOff>
                    <xdr:row>85</xdr:row>
                    <xdr:rowOff>38100</xdr:rowOff>
                  </to>
                </anchor>
              </controlPr>
            </control>
          </mc:Choice>
        </mc:AlternateContent>
        <mc:AlternateContent xmlns:mc="http://schemas.openxmlformats.org/markup-compatibility/2006">
          <mc:Choice Requires="x14">
            <control shapeId="1064" r:id="rId17" name="Check Box 40">
              <controlPr defaultSize="0" autoFill="0" autoLine="0" autoPict="0">
                <anchor moveWithCells="1">
                  <from>
                    <xdr:col>0</xdr:col>
                    <xdr:colOff>161925</xdr:colOff>
                    <xdr:row>84</xdr:row>
                    <xdr:rowOff>161925</xdr:rowOff>
                  </from>
                  <to>
                    <xdr:col>1</xdr:col>
                    <xdr:colOff>542925</xdr:colOff>
                    <xdr:row>86</xdr:row>
                    <xdr:rowOff>38100</xdr:rowOff>
                  </to>
                </anchor>
              </controlPr>
            </control>
          </mc:Choice>
        </mc:AlternateContent>
        <mc:AlternateContent xmlns:mc="http://schemas.openxmlformats.org/markup-compatibility/2006">
          <mc:Choice Requires="x14">
            <control shapeId="1065" r:id="rId18" name="Check Box 41">
              <controlPr defaultSize="0" autoFill="0" autoLine="0" autoPict="0">
                <anchor moveWithCells="1">
                  <from>
                    <xdr:col>0</xdr:col>
                    <xdr:colOff>161925</xdr:colOff>
                    <xdr:row>85</xdr:row>
                    <xdr:rowOff>161925</xdr:rowOff>
                  </from>
                  <to>
                    <xdr:col>1</xdr:col>
                    <xdr:colOff>542925</xdr:colOff>
                    <xdr:row>87</xdr:row>
                    <xdr:rowOff>38100</xdr:rowOff>
                  </to>
                </anchor>
              </controlPr>
            </control>
          </mc:Choice>
        </mc:AlternateContent>
        <mc:AlternateContent xmlns:mc="http://schemas.openxmlformats.org/markup-compatibility/2006">
          <mc:Choice Requires="x14">
            <control shapeId="1066" r:id="rId19" name="Check Box 42">
              <controlPr defaultSize="0" autoFill="0" autoLine="0" autoPict="0">
                <anchor moveWithCells="1">
                  <from>
                    <xdr:col>0</xdr:col>
                    <xdr:colOff>161925</xdr:colOff>
                    <xdr:row>86</xdr:row>
                    <xdr:rowOff>161925</xdr:rowOff>
                  </from>
                  <to>
                    <xdr:col>1</xdr:col>
                    <xdr:colOff>542925</xdr:colOff>
                    <xdr:row>88</xdr:row>
                    <xdr:rowOff>38100</xdr:rowOff>
                  </to>
                </anchor>
              </controlPr>
            </control>
          </mc:Choice>
        </mc:AlternateContent>
        <mc:AlternateContent xmlns:mc="http://schemas.openxmlformats.org/markup-compatibility/2006">
          <mc:Choice Requires="x14">
            <control shapeId="1073" r:id="rId20" name="Check Box 49">
              <controlPr defaultSize="0" autoFill="0" autoLine="0" autoPict="0">
                <anchor moveWithCells="1">
                  <from>
                    <xdr:col>0</xdr:col>
                    <xdr:colOff>161925</xdr:colOff>
                    <xdr:row>93</xdr:row>
                    <xdr:rowOff>161925</xdr:rowOff>
                  </from>
                  <to>
                    <xdr:col>1</xdr:col>
                    <xdr:colOff>542925</xdr:colOff>
                    <xdr:row>95</xdr:row>
                    <xdr:rowOff>38100</xdr:rowOff>
                  </to>
                </anchor>
              </controlPr>
            </control>
          </mc:Choice>
        </mc:AlternateContent>
        <mc:AlternateContent xmlns:mc="http://schemas.openxmlformats.org/markup-compatibility/2006">
          <mc:Choice Requires="x14">
            <control shapeId="1074" r:id="rId21" name="Check Box 50">
              <controlPr defaultSize="0" autoFill="0" autoLine="0" autoPict="0">
                <anchor moveWithCells="1">
                  <from>
                    <xdr:col>0</xdr:col>
                    <xdr:colOff>161925</xdr:colOff>
                    <xdr:row>94</xdr:row>
                    <xdr:rowOff>161925</xdr:rowOff>
                  </from>
                  <to>
                    <xdr:col>1</xdr:col>
                    <xdr:colOff>542925</xdr:colOff>
                    <xdr:row>96</xdr:row>
                    <xdr:rowOff>38100</xdr:rowOff>
                  </to>
                </anchor>
              </controlPr>
            </control>
          </mc:Choice>
        </mc:AlternateContent>
        <mc:AlternateContent xmlns:mc="http://schemas.openxmlformats.org/markup-compatibility/2006">
          <mc:Choice Requires="x14">
            <control shapeId="1075" r:id="rId22" name="Check Box 51">
              <controlPr defaultSize="0" autoFill="0" autoLine="0" autoPict="0">
                <anchor moveWithCells="1">
                  <from>
                    <xdr:col>0</xdr:col>
                    <xdr:colOff>161925</xdr:colOff>
                    <xdr:row>95</xdr:row>
                    <xdr:rowOff>161925</xdr:rowOff>
                  </from>
                  <to>
                    <xdr:col>1</xdr:col>
                    <xdr:colOff>542925</xdr:colOff>
                    <xdr:row>97</xdr:row>
                    <xdr:rowOff>38100</xdr:rowOff>
                  </to>
                </anchor>
              </controlPr>
            </control>
          </mc:Choice>
        </mc:AlternateContent>
        <mc:AlternateContent xmlns:mc="http://schemas.openxmlformats.org/markup-compatibility/2006">
          <mc:Choice Requires="x14">
            <control shapeId="1076" r:id="rId23" name="Check Box 52">
              <controlPr defaultSize="0" autoFill="0" autoLine="0" autoPict="0">
                <anchor moveWithCells="1">
                  <from>
                    <xdr:col>0</xdr:col>
                    <xdr:colOff>161925</xdr:colOff>
                    <xdr:row>96</xdr:row>
                    <xdr:rowOff>161925</xdr:rowOff>
                  </from>
                  <to>
                    <xdr:col>1</xdr:col>
                    <xdr:colOff>542925</xdr:colOff>
                    <xdr:row>98</xdr:row>
                    <xdr:rowOff>38100</xdr:rowOff>
                  </to>
                </anchor>
              </controlPr>
            </control>
          </mc:Choice>
        </mc:AlternateContent>
        <mc:AlternateContent xmlns:mc="http://schemas.openxmlformats.org/markup-compatibility/2006">
          <mc:Choice Requires="x14">
            <control shapeId="1077" r:id="rId24" name="Check Box 53">
              <controlPr defaultSize="0" autoFill="0" autoLine="0" autoPict="0">
                <anchor moveWithCells="1">
                  <from>
                    <xdr:col>0</xdr:col>
                    <xdr:colOff>161925</xdr:colOff>
                    <xdr:row>97</xdr:row>
                    <xdr:rowOff>161925</xdr:rowOff>
                  </from>
                  <to>
                    <xdr:col>1</xdr:col>
                    <xdr:colOff>542925</xdr:colOff>
                    <xdr:row>99</xdr:row>
                    <xdr:rowOff>38100</xdr:rowOff>
                  </to>
                </anchor>
              </controlPr>
            </control>
          </mc:Choice>
        </mc:AlternateContent>
        <mc:AlternateContent xmlns:mc="http://schemas.openxmlformats.org/markup-compatibility/2006">
          <mc:Choice Requires="x14">
            <control shapeId="1069" r:id="rId25" name="Check Box 45">
              <controlPr defaultSize="0" autoFill="0" autoLine="0" autoPict="0">
                <anchor moveWithCells="1">
                  <from>
                    <xdr:col>0</xdr:col>
                    <xdr:colOff>161925</xdr:colOff>
                    <xdr:row>87</xdr:row>
                    <xdr:rowOff>152400</xdr:rowOff>
                  </from>
                  <to>
                    <xdr:col>1</xdr:col>
                    <xdr:colOff>533400</xdr:colOff>
                    <xdr:row>89</xdr:row>
                    <xdr:rowOff>28575</xdr:rowOff>
                  </to>
                </anchor>
              </controlPr>
            </control>
          </mc:Choice>
        </mc:AlternateContent>
        <mc:AlternateContent xmlns:mc="http://schemas.openxmlformats.org/markup-compatibility/2006">
          <mc:Choice Requires="x14">
            <control shapeId="1078" r:id="rId26" name="Check Box 54">
              <controlPr defaultSize="0" autoFill="0" autoLine="0" autoPict="0">
                <anchor moveWithCells="1">
                  <from>
                    <xdr:col>0</xdr:col>
                    <xdr:colOff>161925</xdr:colOff>
                    <xdr:row>100</xdr:row>
                    <xdr:rowOff>161925</xdr:rowOff>
                  </from>
                  <to>
                    <xdr:col>1</xdr:col>
                    <xdr:colOff>542925</xdr:colOff>
                    <xdr:row>102</xdr:row>
                    <xdr:rowOff>38100</xdr:rowOff>
                  </to>
                </anchor>
              </controlPr>
            </control>
          </mc:Choice>
        </mc:AlternateContent>
        <mc:AlternateContent xmlns:mc="http://schemas.openxmlformats.org/markup-compatibility/2006">
          <mc:Choice Requires="x14">
            <control shapeId="1079" r:id="rId27" name="Check Box 55">
              <controlPr defaultSize="0" autoFill="0" autoLine="0" autoPict="0">
                <anchor moveWithCells="1">
                  <from>
                    <xdr:col>0</xdr:col>
                    <xdr:colOff>161925</xdr:colOff>
                    <xdr:row>101</xdr:row>
                    <xdr:rowOff>161925</xdr:rowOff>
                  </from>
                  <to>
                    <xdr:col>1</xdr:col>
                    <xdr:colOff>542925</xdr:colOff>
                    <xdr:row>103</xdr:row>
                    <xdr:rowOff>38100</xdr:rowOff>
                  </to>
                </anchor>
              </controlPr>
            </control>
          </mc:Choice>
        </mc:AlternateContent>
        <mc:AlternateContent xmlns:mc="http://schemas.openxmlformats.org/markup-compatibility/2006">
          <mc:Choice Requires="x14">
            <control shapeId="1080" r:id="rId28" name="Check Box 56">
              <controlPr defaultSize="0" autoFill="0" autoLine="0" autoPict="0">
                <anchor moveWithCells="1">
                  <from>
                    <xdr:col>0</xdr:col>
                    <xdr:colOff>161925</xdr:colOff>
                    <xdr:row>102</xdr:row>
                    <xdr:rowOff>161925</xdr:rowOff>
                  </from>
                  <to>
                    <xdr:col>1</xdr:col>
                    <xdr:colOff>542925</xdr:colOff>
                    <xdr:row>104</xdr:row>
                    <xdr:rowOff>38100</xdr:rowOff>
                  </to>
                </anchor>
              </controlPr>
            </control>
          </mc:Choice>
        </mc:AlternateContent>
        <mc:AlternateContent xmlns:mc="http://schemas.openxmlformats.org/markup-compatibility/2006">
          <mc:Choice Requires="x14">
            <control shapeId="1057" r:id="rId29" name="Check Box 33">
              <controlPr defaultSize="0" autoFill="0" autoLine="0" autoPict="0">
                <anchor moveWithCells="1">
                  <from>
                    <xdr:col>5</xdr:col>
                    <xdr:colOff>523875</xdr:colOff>
                    <xdr:row>22</xdr:row>
                    <xdr:rowOff>161925</xdr:rowOff>
                  </from>
                  <to>
                    <xdr:col>6</xdr:col>
                    <xdr:colOff>76200</xdr:colOff>
                    <xdr:row>22</xdr:row>
                    <xdr:rowOff>390525</xdr:rowOff>
                  </to>
                </anchor>
              </controlPr>
            </control>
          </mc:Choice>
        </mc:AlternateContent>
        <mc:AlternateContent xmlns:mc="http://schemas.openxmlformats.org/markup-compatibility/2006">
          <mc:Choice Requires="x14">
            <control shapeId="1058" r:id="rId30" name="Check Box 34">
              <controlPr defaultSize="0" autoFill="0" autoLine="0" autoPict="0">
                <anchor moveWithCells="1">
                  <from>
                    <xdr:col>6</xdr:col>
                    <xdr:colOff>523875</xdr:colOff>
                    <xdr:row>22</xdr:row>
                    <xdr:rowOff>161925</xdr:rowOff>
                  </from>
                  <to>
                    <xdr:col>7</xdr:col>
                    <xdr:colOff>76200</xdr:colOff>
                    <xdr:row>22</xdr:row>
                    <xdr:rowOff>390525</xdr:rowOff>
                  </to>
                </anchor>
              </controlPr>
            </control>
          </mc:Choice>
        </mc:AlternateContent>
        <mc:AlternateContent xmlns:mc="http://schemas.openxmlformats.org/markup-compatibility/2006">
          <mc:Choice Requires="x14">
            <control shapeId="1081" r:id="rId31" name="Check Box 57">
              <controlPr defaultSize="0" autoFill="0" autoLine="0" autoPict="0">
                <anchor moveWithCells="1">
                  <from>
                    <xdr:col>6</xdr:col>
                    <xdr:colOff>523875</xdr:colOff>
                    <xdr:row>22</xdr:row>
                    <xdr:rowOff>161925</xdr:rowOff>
                  </from>
                  <to>
                    <xdr:col>7</xdr:col>
                    <xdr:colOff>76200</xdr:colOff>
                    <xdr:row>22</xdr:row>
                    <xdr:rowOff>390525</xdr:rowOff>
                  </to>
                </anchor>
              </controlPr>
            </control>
          </mc:Choice>
        </mc:AlternateContent>
        <mc:AlternateContent xmlns:mc="http://schemas.openxmlformats.org/markup-compatibility/2006">
          <mc:Choice Requires="x14">
            <control shapeId="1082" r:id="rId32" name="Check Box 58">
              <controlPr defaultSize="0" autoFill="0" autoLine="0" autoPict="0">
                <anchor moveWithCells="1">
                  <from>
                    <xdr:col>7</xdr:col>
                    <xdr:colOff>523875</xdr:colOff>
                    <xdr:row>22</xdr:row>
                    <xdr:rowOff>161925</xdr:rowOff>
                  </from>
                  <to>
                    <xdr:col>8</xdr:col>
                    <xdr:colOff>76200</xdr:colOff>
                    <xdr:row>22</xdr:row>
                    <xdr:rowOff>390525</xdr:rowOff>
                  </to>
                </anchor>
              </controlPr>
            </control>
          </mc:Choice>
        </mc:AlternateContent>
        <mc:AlternateContent xmlns:mc="http://schemas.openxmlformats.org/markup-compatibility/2006">
          <mc:Choice Requires="x14">
            <control shapeId="1070" r:id="rId33" name="Check Box 46">
              <controlPr defaultSize="0" autoFill="0" autoLine="0" autoPict="0">
                <anchor moveWithCells="1">
                  <from>
                    <xdr:col>0</xdr:col>
                    <xdr:colOff>161925</xdr:colOff>
                    <xdr:row>89</xdr:row>
                    <xdr:rowOff>152400</xdr:rowOff>
                  </from>
                  <to>
                    <xdr:col>1</xdr:col>
                    <xdr:colOff>533400</xdr:colOff>
                    <xdr:row>91</xdr:row>
                    <xdr:rowOff>38100</xdr:rowOff>
                  </to>
                </anchor>
              </controlPr>
            </control>
          </mc:Choice>
        </mc:AlternateContent>
        <mc:AlternateContent xmlns:mc="http://schemas.openxmlformats.org/markup-compatibility/2006">
          <mc:Choice Requires="x14">
            <control shapeId="1083" r:id="rId34" name="Check Box 59">
              <controlPr defaultSize="0" autoFill="0" autoLine="0" autoPict="0">
                <anchor moveWithCells="1">
                  <from>
                    <xdr:col>0</xdr:col>
                    <xdr:colOff>161925</xdr:colOff>
                    <xdr:row>88</xdr:row>
                    <xdr:rowOff>152400</xdr:rowOff>
                  </from>
                  <to>
                    <xdr:col>1</xdr:col>
                    <xdr:colOff>533400</xdr:colOff>
                    <xdr:row>90</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99E76-8C17-416B-916E-0DD3E4717DB0}">
  <dimension ref="A1:K126"/>
  <sheetViews>
    <sheetView zoomScale="80" zoomScaleNormal="80" workbookViewId="0">
      <selection activeCell="D31" sqref="D31"/>
    </sheetView>
  </sheetViews>
  <sheetFormatPr defaultRowHeight="15" x14ac:dyDescent="0.25"/>
  <cols>
    <col min="1" max="1" width="43.42578125" style="70" bestFit="1" customWidth="1"/>
    <col min="2" max="6" width="29.140625" style="70" customWidth="1"/>
    <col min="7" max="16384" width="9.140625" style="70"/>
  </cols>
  <sheetData>
    <row r="1" spans="1:11" ht="15.75" thickBot="1" x14ac:dyDescent="0.3"/>
    <row r="2" spans="1:11" ht="18.75" x14ac:dyDescent="0.3">
      <c r="A2" s="100" t="s">
        <v>17</v>
      </c>
      <c r="B2" s="101">
        <f>'Loan Calculator'!$C$9</f>
        <v>0</v>
      </c>
      <c r="D2" s="74" t="s">
        <v>116</v>
      </c>
      <c r="E2" s="75"/>
      <c r="F2" s="75"/>
      <c r="G2" s="76"/>
    </row>
    <row r="3" spans="1:11" x14ac:dyDescent="0.25">
      <c r="D3" s="77" t="s">
        <v>117</v>
      </c>
      <c r="E3" s="72"/>
      <c r="G3" s="78"/>
    </row>
    <row r="4" spans="1:11" x14ac:dyDescent="0.25">
      <c r="A4" s="69" t="s">
        <v>146</v>
      </c>
      <c r="B4" s="73"/>
      <c r="D4" s="79" t="s">
        <v>118</v>
      </c>
      <c r="G4" s="78"/>
    </row>
    <row r="5" spans="1:11" x14ac:dyDescent="0.25">
      <c r="D5" s="79" t="s">
        <v>119</v>
      </c>
      <c r="G5" s="78"/>
    </row>
    <row r="6" spans="1:11" ht="15.75" thickBot="1" x14ac:dyDescent="0.3">
      <c r="D6" s="79"/>
      <c r="G6" s="78"/>
    </row>
    <row r="7" spans="1:11" x14ac:dyDescent="0.25">
      <c r="A7" s="74" t="s">
        <v>31</v>
      </c>
      <c r="B7" s="76"/>
      <c r="D7" s="99" t="s">
        <v>147</v>
      </c>
      <c r="G7" s="78"/>
    </row>
    <row r="8" spans="1:11" x14ac:dyDescent="0.25">
      <c r="A8" s="79" t="s">
        <v>28</v>
      </c>
      <c r="B8" s="83" t="str">
        <f>'Loan Calculator'!$C$57</f>
        <v/>
      </c>
      <c r="D8" s="99" t="s">
        <v>148</v>
      </c>
      <c r="E8" s="73"/>
      <c r="G8" s="78"/>
    </row>
    <row r="9" spans="1:11" ht="26.25" x14ac:dyDescent="0.25">
      <c r="A9" s="79" t="s">
        <v>29</v>
      </c>
      <c r="B9" s="112" t="e">
        <f>ROUNDDOWN('Loan Calculator'!$C$61,0)</f>
        <v>#VALUE!</v>
      </c>
      <c r="D9" s="102" t="s">
        <v>114</v>
      </c>
      <c r="G9" s="78"/>
    </row>
    <row r="10" spans="1:11" ht="15.75" thickBot="1" x14ac:dyDescent="0.3">
      <c r="A10" s="80" t="s">
        <v>30</v>
      </c>
      <c r="B10" s="115" t="e">
        <f>PMT(0.01/12,60,-B9)</f>
        <v>#VALUE!</v>
      </c>
      <c r="D10" s="80" t="s">
        <v>145</v>
      </c>
      <c r="E10" s="93"/>
      <c r="F10" s="81"/>
      <c r="G10" s="82"/>
    </row>
    <row r="11" spans="1:11" ht="15.75" thickBot="1" x14ac:dyDescent="0.3"/>
    <row r="12" spans="1:11" x14ac:dyDescent="0.25">
      <c r="A12" s="74" t="s">
        <v>32</v>
      </c>
      <c r="B12" s="84" t="s">
        <v>51</v>
      </c>
      <c r="C12" s="84" t="s">
        <v>50</v>
      </c>
      <c r="D12" s="84" t="s">
        <v>105</v>
      </c>
      <c r="E12" s="76"/>
      <c r="K12" s="113"/>
    </row>
    <row r="13" spans="1:11" x14ac:dyDescent="0.25">
      <c r="A13" s="79" t="s">
        <v>10</v>
      </c>
      <c r="B13" s="103">
        <f>ROUNDDOWN($C13,0)</f>
        <v>0</v>
      </c>
      <c r="C13" s="103">
        <f>'Loan Calculator'!$D$71</f>
        <v>0</v>
      </c>
      <c r="D13" s="104" t="s">
        <v>115</v>
      </c>
      <c r="E13" s="78"/>
      <c r="K13" s="4"/>
    </row>
    <row r="14" spans="1:11" x14ac:dyDescent="0.25">
      <c r="A14" s="79" t="s">
        <v>11</v>
      </c>
      <c r="B14" s="103">
        <f>ROUNDDOWN(C14+D14,0)</f>
        <v>0</v>
      </c>
      <c r="C14" s="34">
        <f>'Loan Calculator'!$D$68</f>
        <v>0</v>
      </c>
      <c r="D14" s="68">
        <f>'Loan Calculator'!$C$78</f>
        <v>0</v>
      </c>
      <c r="E14" s="78"/>
      <c r="K14" s="4"/>
    </row>
    <row r="15" spans="1:11" x14ac:dyDescent="0.25">
      <c r="A15" s="79" t="s">
        <v>12</v>
      </c>
      <c r="B15" s="103">
        <f t="shared" ref="B15:B19" si="0">ROUNDDOWN($C15,0)</f>
        <v>0</v>
      </c>
      <c r="C15" s="103">
        <f>'Loan Calculator'!$D$72</f>
        <v>0</v>
      </c>
      <c r="E15" s="78"/>
      <c r="K15" s="4"/>
    </row>
    <row r="16" spans="1:11" x14ac:dyDescent="0.25">
      <c r="A16" s="79" t="s">
        <v>13</v>
      </c>
      <c r="B16" s="103">
        <f t="shared" si="0"/>
        <v>0</v>
      </c>
      <c r="C16" s="103">
        <f>'Loan Calculator'!$D$70</f>
        <v>0</v>
      </c>
      <c r="E16" s="78"/>
      <c r="K16" s="4"/>
    </row>
    <row r="17" spans="1:11" x14ac:dyDescent="0.25">
      <c r="A17" s="79" t="s">
        <v>14</v>
      </c>
      <c r="B17" s="103">
        <f t="shared" si="0"/>
        <v>0</v>
      </c>
      <c r="C17" s="103">
        <f>'Loan Calculator'!$C$75</f>
        <v>0</v>
      </c>
      <c r="E17" s="78"/>
      <c r="K17" s="4"/>
    </row>
    <row r="18" spans="1:11" x14ac:dyDescent="0.25">
      <c r="A18" s="79" t="s">
        <v>58</v>
      </c>
      <c r="B18" s="103">
        <f t="shared" si="0"/>
        <v>0</v>
      </c>
      <c r="C18" s="103">
        <f>'Loan Calculator'!$D$69</f>
        <v>0</v>
      </c>
      <c r="E18" s="78"/>
      <c r="K18" s="114"/>
    </row>
    <row r="19" spans="1:11" x14ac:dyDescent="0.25">
      <c r="A19" s="79" t="s">
        <v>33</v>
      </c>
      <c r="B19" s="103">
        <f t="shared" si="0"/>
        <v>0</v>
      </c>
      <c r="C19" s="103">
        <f>'Loan Calculator'!$D$73</f>
        <v>0</v>
      </c>
      <c r="E19" s="78"/>
      <c r="K19" s="7"/>
    </row>
    <row r="20" spans="1:11" ht="15.75" thickBot="1" x14ac:dyDescent="0.3">
      <c r="A20" s="85" t="s">
        <v>52</v>
      </c>
      <c r="B20" s="86">
        <f>SUM($B$13:$B$19)</f>
        <v>0</v>
      </c>
      <c r="C20" s="86"/>
      <c r="D20" s="81"/>
      <c r="E20" s="82"/>
    </row>
    <row r="21" spans="1:11" ht="15.75" thickBot="1" x14ac:dyDescent="0.3"/>
    <row r="22" spans="1:11" x14ac:dyDescent="0.25">
      <c r="A22" s="74" t="s">
        <v>34</v>
      </c>
      <c r="B22" s="76"/>
    </row>
    <row r="23" spans="1:11" x14ac:dyDescent="0.25">
      <c r="A23" s="79" t="s">
        <v>35</v>
      </c>
      <c r="B23" s="87">
        <f>'Loan Calculator'!$C$15</f>
        <v>0</v>
      </c>
    </row>
    <row r="24" spans="1:11" x14ac:dyDescent="0.25">
      <c r="A24" s="79" t="s">
        <v>36</v>
      </c>
      <c r="B24" s="87">
        <f>'Loan Calculator'!$C$16</f>
        <v>0</v>
      </c>
    </row>
    <row r="25" spans="1:11" x14ac:dyDescent="0.25">
      <c r="A25" s="79" t="s">
        <v>37</v>
      </c>
      <c r="B25" s="87">
        <f>'Loan Calculator'!$C$12</f>
        <v>0</v>
      </c>
    </row>
    <row r="26" spans="1:11" ht="9" customHeight="1" x14ac:dyDescent="0.25">
      <c r="A26" s="79"/>
      <c r="B26" s="87"/>
    </row>
    <row r="27" spans="1:11" x14ac:dyDescent="0.25">
      <c r="A27" s="79" t="s">
        <v>23</v>
      </c>
      <c r="B27" s="87">
        <f>'Loan Calculator'!$C$11</f>
        <v>0</v>
      </c>
    </row>
    <row r="28" spans="1:11" x14ac:dyDescent="0.25">
      <c r="A28" s="79" t="s">
        <v>39</v>
      </c>
      <c r="B28" s="88" t="str" cm="1">
        <f t="array" ref="B28">_xlfn.IFS(ISBLANK('Loan Calculator'!$C$10),"",'Loan Calculator'!$C$10&lt;DATE(2018,4,23),"Existing or more than 2 years old",AND('Loan Calculator'!C10&gt;=DATE(2018,4,23),'Loan Calculator'!$C$10&lt;=DATE(2020,2,15)),"New Business or 2 years or less",'Loan Calculator'!$C$10&gt;DATE(2020,2,15),"INELIGIBLE")</f>
        <v/>
      </c>
    </row>
    <row r="29" spans="1:11" x14ac:dyDescent="0.25">
      <c r="A29" s="79" t="s">
        <v>40</v>
      </c>
      <c r="B29" s="88" t="e" cm="1">
        <f t="array" ref="B29">_xlfn.IFS('Loan Calculator'!$C$17=TRUE,"Yes",'Loan Calculator'!$D$17=TRUE,"No",AND('Loan Calculator'!$C$17=TRUE,'Loan Calculator'!$D$17=TRUE),"ERROR")</f>
        <v>#N/A</v>
      </c>
    </row>
    <row r="30" spans="1:11" x14ac:dyDescent="0.25">
      <c r="A30" s="79" t="s">
        <v>43</v>
      </c>
      <c r="B30" s="88">
        <f>'Loan Calculator'!$C$27</f>
        <v>0</v>
      </c>
    </row>
    <row r="31" spans="1:11" x14ac:dyDescent="0.25">
      <c r="A31" s="79" t="s">
        <v>44</v>
      </c>
      <c r="B31" s="88">
        <f>IF('Loan Calculator'!$C$65&lt;='Loan Calculator'!$C$27,0,'Loan Calculator'!$C$65-'Loan Calculator'!$C$27)</f>
        <v>0</v>
      </c>
    </row>
    <row r="32" spans="1:11" x14ac:dyDescent="0.25">
      <c r="A32" s="79" t="s">
        <v>45</v>
      </c>
      <c r="B32" s="88">
        <f>IF('Loan Calculator'!$C$65&gt;='Loan Calculator'!$C$27,'Loan Calculator'!$C$27,'Loan Calculator'!$C$65)</f>
        <v>0</v>
      </c>
    </row>
    <row r="33" spans="1:4" ht="15.75" thickBot="1" x14ac:dyDescent="0.3">
      <c r="A33" s="80" t="s">
        <v>46</v>
      </c>
      <c r="B33" s="89" t="str">
        <f>IF(ISBLANK('Loan Calculator'!$C$10),"",'Loan Calculator'!$C$10)</f>
        <v/>
      </c>
    </row>
    <row r="34" spans="1:4" ht="15.75" thickBot="1" x14ac:dyDescent="0.3"/>
    <row r="35" spans="1:4" x14ac:dyDescent="0.25">
      <c r="A35" s="74" t="s">
        <v>106</v>
      </c>
      <c r="B35" s="75"/>
      <c r="C35" s="90" t="s">
        <v>50</v>
      </c>
      <c r="D35" s="91" t="s">
        <v>120</v>
      </c>
    </row>
    <row r="36" spans="1:4" x14ac:dyDescent="0.25">
      <c r="A36" s="79" t="s">
        <v>107</v>
      </c>
      <c r="B36" s="73"/>
      <c r="C36" s="71" t="s">
        <v>121</v>
      </c>
      <c r="D36" s="92" t="s">
        <v>149</v>
      </c>
    </row>
    <row r="37" spans="1:4" x14ac:dyDescent="0.25">
      <c r="A37" s="79" t="s">
        <v>108</v>
      </c>
      <c r="B37" s="73"/>
      <c r="C37" s="71" t="s">
        <v>121</v>
      </c>
      <c r="D37" s="92" t="s">
        <v>129</v>
      </c>
    </row>
    <row r="38" spans="1:4" x14ac:dyDescent="0.25">
      <c r="A38" s="79"/>
      <c r="C38" s="71"/>
      <c r="D38" s="92"/>
    </row>
    <row r="39" spans="1:4" x14ac:dyDescent="0.25">
      <c r="A39" s="79" t="s">
        <v>150</v>
      </c>
      <c r="B39" s="111">
        <f>B2</f>
        <v>0</v>
      </c>
      <c r="C39" s="71" t="s">
        <v>121</v>
      </c>
      <c r="D39" s="92"/>
    </row>
    <row r="40" spans="1:4" ht="30" x14ac:dyDescent="0.25">
      <c r="A40" s="79" t="s">
        <v>109</v>
      </c>
      <c r="B40" s="73"/>
      <c r="C40" s="71" t="s">
        <v>121</v>
      </c>
      <c r="D40" s="92" t="s">
        <v>122</v>
      </c>
    </row>
    <row r="41" spans="1:4" x14ac:dyDescent="0.25">
      <c r="A41" s="79" t="s">
        <v>110</v>
      </c>
      <c r="B41" s="73"/>
      <c r="C41" s="71" t="s">
        <v>121</v>
      </c>
      <c r="D41" s="92" t="s">
        <v>131</v>
      </c>
    </row>
    <row r="42" spans="1:4" x14ac:dyDescent="0.25">
      <c r="A42" s="79"/>
      <c r="C42" s="71"/>
      <c r="D42" s="92"/>
    </row>
    <row r="43" spans="1:4" x14ac:dyDescent="0.25">
      <c r="A43" s="79" t="s">
        <v>125</v>
      </c>
      <c r="B43" s="73" t="s">
        <v>126</v>
      </c>
      <c r="C43" s="71"/>
      <c r="D43" s="92"/>
    </row>
    <row r="44" spans="1:4" ht="45" x14ac:dyDescent="0.25">
      <c r="A44" s="79" t="s">
        <v>111</v>
      </c>
      <c r="B44" s="73"/>
      <c r="C44" s="71" t="s">
        <v>123</v>
      </c>
      <c r="D44" s="92" t="s">
        <v>124</v>
      </c>
    </row>
    <row r="45" spans="1:4" ht="15.75" thickBot="1" x14ac:dyDescent="0.3">
      <c r="A45" s="80" t="s">
        <v>112</v>
      </c>
      <c r="B45" s="93" t="s">
        <v>113</v>
      </c>
      <c r="C45" s="94"/>
      <c r="D45" s="95"/>
    </row>
    <row r="46" spans="1:4" ht="15.75" thickBot="1" x14ac:dyDescent="0.3">
      <c r="C46" s="71"/>
      <c r="D46" s="71"/>
    </row>
    <row r="47" spans="1:4" x14ac:dyDescent="0.25">
      <c r="A47" s="74" t="s">
        <v>127</v>
      </c>
      <c r="B47" s="75"/>
      <c r="C47" s="96"/>
      <c r="D47" s="97"/>
    </row>
    <row r="48" spans="1:4" x14ac:dyDescent="0.25">
      <c r="A48" s="99" t="s">
        <v>140</v>
      </c>
      <c r="C48" s="71"/>
      <c r="D48" s="92"/>
    </row>
    <row r="49" spans="1:4" x14ac:dyDescent="0.25">
      <c r="A49" s="79" t="s">
        <v>107</v>
      </c>
      <c r="B49" s="73" t="s">
        <v>128</v>
      </c>
      <c r="C49" s="71"/>
      <c r="D49" s="92"/>
    </row>
    <row r="50" spans="1:4" x14ac:dyDescent="0.25">
      <c r="A50" s="79" t="s">
        <v>128</v>
      </c>
      <c r="B50" s="73"/>
      <c r="C50" s="71" t="s">
        <v>121</v>
      </c>
      <c r="D50" s="92" t="s">
        <v>130</v>
      </c>
    </row>
    <row r="51" spans="1:4" x14ac:dyDescent="0.25">
      <c r="A51" s="79" t="s">
        <v>132</v>
      </c>
      <c r="B51" s="73"/>
      <c r="C51" s="71" t="s">
        <v>121</v>
      </c>
      <c r="D51" s="92"/>
    </row>
    <row r="52" spans="1:4" x14ac:dyDescent="0.25">
      <c r="A52" s="79" t="s">
        <v>133</v>
      </c>
      <c r="B52" s="73"/>
      <c r="C52" s="71" t="s">
        <v>121</v>
      </c>
      <c r="D52" s="92"/>
    </row>
    <row r="53" spans="1:4" x14ac:dyDescent="0.25">
      <c r="A53" s="79" t="s">
        <v>134</v>
      </c>
      <c r="B53" s="73"/>
      <c r="C53" s="71" t="s">
        <v>121</v>
      </c>
      <c r="D53" s="92"/>
    </row>
    <row r="54" spans="1:4" x14ac:dyDescent="0.25">
      <c r="A54" s="79"/>
      <c r="C54" s="71"/>
      <c r="D54" s="92"/>
    </row>
    <row r="55" spans="1:4" x14ac:dyDescent="0.25">
      <c r="A55" s="79" t="s">
        <v>35</v>
      </c>
      <c r="B55" s="73"/>
      <c r="C55" s="71" t="s">
        <v>121</v>
      </c>
      <c r="D55" s="92"/>
    </row>
    <row r="56" spans="1:4" ht="30" x14ac:dyDescent="0.25">
      <c r="A56" s="79" t="s">
        <v>36</v>
      </c>
      <c r="B56" s="73"/>
      <c r="C56" s="71" t="s">
        <v>121</v>
      </c>
      <c r="D56" s="98" t="s">
        <v>38</v>
      </c>
    </row>
    <row r="57" spans="1:4" x14ac:dyDescent="0.25">
      <c r="A57" s="79" t="s">
        <v>37</v>
      </c>
      <c r="B57" s="73"/>
      <c r="C57" s="71" t="s">
        <v>121</v>
      </c>
      <c r="D57" s="92"/>
    </row>
    <row r="58" spans="1:4" x14ac:dyDescent="0.25">
      <c r="A58" s="79"/>
      <c r="C58" s="71"/>
      <c r="D58" s="92"/>
    </row>
    <row r="59" spans="1:4" ht="30" x14ac:dyDescent="0.25">
      <c r="A59" s="79" t="s">
        <v>135</v>
      </c>
      <c r="B59" s="73"/>
      <c r="C59" s="71" t="s">
        <v>136</v>
      </c>
      <c r="D59" s="92" t="s">
        <v>124</v>
      </c>
    </row>
    <row r="60" spans="1:4" x14ac:dyDescent="0.25">
      <c r="A60" s="79" t="s">
        <v>137</v>
      </c>
      <c r="B60" s="73" t="s">
        <v>113</v>
      </c>
      <c r="C60" s="71"/>
      <c r="D60" s="92"/>
    </row>
    <row r="61" spans="1:4" x14ac:dyDescent="0.25">
      <c r="A61" s="79" t="s">
        <v>138</v>
      </c>
      <c r="B61" s="73" t="s">
        <v>113</v>
      </c>
      <c r="D61" s="78"/>
    </row>
    <row r="62" spans="1:4" ht="15.75" thickBot="1" x14ac:dyDescent="0.3">
      <c r="A62" s="80" t="s">
        <v>139</v>
      </c>
      <c r="B62" s="93" t="s">
        <v>113</v>
      </c>
      <c r="C62" s="81"/>
      <c r="D62" s="82"/>
    </row>
    <row r="63" spans="1:4" ht="15.75" thickBot="1" x14ac:dyDescent="0.3"/>
    <row r="64" spans="1:4" x14ac:dyDescent="0.25">
      <c r="A64" s="74" t="s">
        <v>141</v>
      </c>
      <c r="B64" s="75"/>
      <c r="C64" s="96"/>
      <c r="D64" s="97"/>
    </row>
    <row r="65" spans="1:4" x14ac:dyDescent="0.25">
      <c r="A65" s="79" t="s">
        <v>107</v>
      </c>
      <c r="B65" s="73" t="s">
        <v>128</v>
      </c>
      <c r="C65" s="71"/>
      <c r="D65" s="92"/>
    </row>
    <row r="66" spans="1:4" x14ac:dyDescent="0.25">
      <c r="A66" s="79" t="s">
        <v>128</v>
      </c>
      <c r="B66" s="73"/>
      <c r="C66" s="71" t="s">
        <v>121</v>
      </c>
      <c r="D66" s="92" t="s">
        <v>130</v>
      </c>
    </row>
    <row r="67" spans="1:4" x14ac:dyDescent="0.25">
      <c r="A67" s="79" t="s">
        <v>132</v>
      </c>
      <c r="B67" s="73"/>
      <c r="C67" s="71" t="s">
        <v>121</v>
      </c>
      <c r="D67" s="92"/>
    </row>
    <row r="68" spans="1:4" x14ac:dyDescent="0.25">
      <c r="A68" s="79" t="s">
        <v>133</v>
      </c>
      <c r="B68" s="73"/>
      <c r="C68" s="71" t="s">
        <v>121</v>
      </c>
      <c r="D68" s="92"/>
    </row>
    <row r="69" spans="1:4" x14ac:dyDescent="0.25">
      <c r="A69" s="79" t="s">
        <v>134</v>
      </c>
      <c r="B69" s="73"/>
      <c r="C69" s="71" t="s">
        <v>121</v>
      </c>
      <c r="D69" s="92"/>
    </row>
    <row r="70" spans="1:4" x14ac:dyDescent="0.25">
      <c r="A70" s="79"/>
      <c r="C70" s="71"/>
      <c r="D70" s="92"/>
    </row>
    <row r="71" spans="1:4" x14ac:dyDescent="0.25">
      <c r="A71" s="79" t="s">
        <v>35</v>
      </c>
      <c r="B71" s="73"/>
      <c r="C71" s="71" t="s">
        <v>121</v>
      </c>
      <c r="D71" s="92"/>
    </row>
    <row r="72" spans="1:4" ht="30" x14ac:dyDescent="0.25">
      <c r="A72" s="79" t="s">
        <v>36</v>
      </c>
      <c r="B72" s="73"/>
      <c r="C72" s="71" t="s">
        <v>121</v>
      </c>
      <c r="D72" s="98" t="s">
        <v>38</v>
      </c>
    </row>
    <row r="73" spans="1:4" x14ac:dyDescent="0.25">
      <c r="A73" s="79" t="s">
        <v>37</v>
      </c>
      <c r="B73" s="73"/>
      <c r="C73" s="71" t="s">
        <v>121</v>
      </c>
      <c r="D73" s="92"/>
    </row>
    <row r="74" spans="1:4" x14ac:dyDescent="0.25">
      <c r="A74" s="79"/>
      <c r="C74" s="71"/>
      <c r="D74" s="92"/>
    </row>
    <row r="75" spans="1:4" ht="30" x14ac:dyDescent="0.25">
      <c r="A75" s="79" t="s">
        <v>135</v>
      </c>
      <c r="B75" s="73"/>
      <c r="C75" s="71" t="s">
        <v>136</v>
      </c>
      <c r="D75" s="92" t="s">
        <v>124</v>
      </c>
    </row>
    <row r="76" spans="1:4" x14ac:dyDescent="0.25">
      <c r="A76" s="79" t="s">
        <v>137</v>
      </c>
      <c r="B76" s="73" t="s">
        <v>113</v>
      </c>
      <c r="C76" s="71"/>
      <c r="D76" s="92"/>
    </row>
    <row r="77" spans="1:4" x14ac:dyDescent="0.25">
      <c r="A77" s="79" t="s">
        <v>138</v>
      </c>
      <c r="B77" s="73" t="s">
        <v>113</v>
      </c>
      <c r="D77" s="78"/>
    </row>
    <row r="78" spans="1:4" ht="15.75" thickBot="1" x14ac:dyDescent="0.3">
      <c r="A78" s="80" t="s">
        <v>139</v>
      </c>
      <c r="B78" s="93" t="s">
        <v>113</v>
      </c>
      <c r="C78" s="81"/>
      <c r="D78" s="82"/>
    </row>
    <row r="79" spans="1:4" ht="15.75" thickBot="1" x14ac:dyDescent="0.3"/>
    <row r="80" spans="1:4" x14ac:dyDescent="0.25">
      <c r="A80" s="74" t="s">
        <v>142</v>
      </c>
      <c r="B80" s="75"/>
      <c r="C80" s="96"/>
      <c r="D80" s="97"/>
    </row>
    <row r="81" spans="1:4" x14ac:dyDescent="0.25">
      <c r="A81" s="79" t="s">
        <v>107</v>
      </c>
      <c r="B81" s="73" t="s">
        <v>128</v>
      </c>
      <c r="C81" s="71"/>
      <c r="D81" s="92"/>
    </row>
    <row r="82" spans="1:4" x14ac:dyDescent="0.25">
      <c r="A82" s="79" t="s">
        <v>128</v>
      </c>
      <c r="B82" s="73"/>
      <c r="C82" s="71" t="s">
        <v>121</v>
      </c>
      <c r="D82" s="92" t="s">
        <v>130</v>
      </c>
    </row>
    <row r="83" spans="1:4" x14ac:dyDescent="0.25">
      <c r="A83" s="79" t="s">
        <v>132</v>
      </c>
      <c r="B83" s="73"/>
      <c r="C83" s="71" t="s">
        <v>121</v>
      </c>
      <c r="D83" s="92"/>
    </row>
    <row r="84" spans="1:4" x14ac:dyDescent="0.25">
      <c r="A84" s="79" t="s">
        <v>133</v>
      </c>
      <c r="B84" s="73"/>
      <c r="C84" s="71" t="s">
        <v>121</v>
      </c>
      <c r="D84" s="92"/>
    </row>
    <row r="85" spans="1:4" x14ac:dyDescent="0.25">
      <c r="A85" s="79" t="s">
        <v>134</v>
      </c>
      <c r="B85" s="73"/>
      <c r="C85" s="71" t="s">
        <v>121</v>
      </c>
      <c r="D85" s="92"/>
    </row>
    <row r="86" spans="1:4" x14ac:dyDescent="0.25">
      <c r="A86" s="79"/>
      <c r="C86" s="71"/>
      <c r="D86" s="92"/>
    </row>
    <row r="87" spans="1:4" x14ac:dyDescent="0.25">
      <c r="A87" s="79" t="s">
        <v>35</v>
      </c>
      <c r="B87" s="73"/>
      <c r="C87" s="71" t="s">
        <v>121</v>
      </c>
      <c r="D87" s="92"/>
    </row>
    <row r="88" spans="1:4" ht="30" x14ac:dyDescent="0.25">
      <c r="A88" s="79" t="s">
        <v>36</v>
      </c>
      <c r="B88" s="73"/>
      <c r="C88" s="71" t="s">
        <v>121</v>
      </c>
      <c r="D88" s="98" t="s">
        <v>38</v>
      </c>
    </row>
    <row r="89" spans="1:4" x14ac:dyDescent="0.25">
      <c r="A89" s="79" t="s">
        <v>37</v>
      </c>
      <c r="B89" s="73"/>
      <c r="C89" s="71" t="s">
        <v>121</v>
      </c>
      <c r="D89" s="92"/>
    </row>
    <row r="90" spans="1:4" x14ac:dyDescent="0.25">
      <c r="A90" s="79"/>
      <c r="C90" s="71"/>
      <c r="D90" s="92"/>
    </row>
    <row r="91" spans="1:4" ht="30" x14ac:dyDescent="0.25">
      <c r="A91" s="79" t="s">
        <v>135</v>
      </c>
      <c r="B91" s="73"/>
      <c r="C91" s="71" t="s">
        <v>136</v>
      </c>
      <c r="D91" s="92" t="s">
        <v>124</v>
      </c>
    </row>
    <row r="92" spans="1:4" x14ac:dyDescent="0.25">
      <c r="A92" s="79" t="s">
        <v>137</v>
      </c>
      <c r="B92" s="73" t="s">
        <v>113</v>
      </c>
      <c r="C92" s="71"/>
      <c r="D92" s="92"/>
    </row>
    <row r="93" spans="1:4" x14ac:dyDescent="0.25">
      <c r="A93" s="79" t="s">
        <v>138</v>
      </c>
      <c r="B93" s="73" t="s">
        <v>113</v>
      </c>
      <c r="D93" s="78"/>
    </row>
    <row r="94" spans="1:4" ht="15.75" thickBot="1" x14ac:dyDescent="0.3">
      <c r="A94" s="80" t="s">
        <v>139</v>
      </c>
      <c r="B94" s="93" t="s">
        <v>113</v>
      </c>
      <c r="C94" s="81"/>
      <c r="D94" s="82"/>
    </row>
    <row r="95" spans="1:4" ht="15.75" thickBot="1" x14ac:dyDescent="0.3"/>
    <row r="96" spans="1:4" x14ac:dyDescent="0.25">
      <c r="A96" s="74" t="s">
        <v>143</v>
      </c>
      <c r="B96" s="75"/>
      <c r="C96" s="96"/>
      <c r="D96" s="97"/>
    </row>
    <row r="97" spans="1:4" x14ac:dyDescent="0.25">
      <c r="A97" s="79" t="s">
        <v>107</v>
      </c>
      <c r="B97" s="73" t="s">
        <v>128</v>
      </c>
      <c r="C97" s="71"/>
      <c r="D97" s="92"/>
    </row>
    <row r="98" spans="1:4" x14ac:dyDescent="0.25">
      <c r="A98" s="79" t="s">
        <v>128</v>
      </c>
      <c r="B98" s="73"/>
      <c r="C98" s="71" t="s">
        <v>121</v>
      </c>
      <c r="D98" s="92" t="s">
        <v>130</v>
      </c>
    </row>
    <row r="99" spans="1:4" x14ac:dyDescent="0.25">
      <c r="A99" s="79" t="s">
        <v>132</v>
      </c>
      <c r="B99" s="73"/>
      <c r="C99" s="71" t="s">
        <v>121</v>
      </c>
      <c r="D99" s="92"/>
    </row>
    <row r="100" spans="1:4" x14ac:dyDescent="0.25">
      <c r="A100" s="79" t="s">
        <v>133</v>
      </c>
      <c r="B100" s="73"/>
      <c r="C100" s="71" t="s">
        <v>121</v>
      </c>
      <c r="D100" s="92"/>
    </row>
    <row r="101" spans="1:4" x14ac:dyDescent="0.25">
      <c r="A101" s="79" t="s">
        <v>134</v>
      </c>
      <c r="B101" s="73"/>
      <c r="C101" s="71" t="s">
        <v>121</v>
      </c>
      <c r="D101" s="92"/>
    </row>
    <row r="102" spans="1:4" x14ac:dyDescent="0.25">
      <c r="A102" s="79"/>
      <c r="C102" s="71"/>
      <c r="D102" s="92"/>
    </row>
    <row r="103" spans="1:4" x14ac:dyDescent="0.25">
      <c r="A103" s="79" t="s">
        <v>35</v>
      </c>
      <c r="B103" s="73"/>
      <c r="C103" s="71" t="s">
        <v>121</v>
      </c>
      <c r="D103" s="92"/>
    </row>
    <row r="104" spans="1:4" ht="30" x14ac:dyDescent="0.25">
      <c r="A104" s="79" t="s">
        <v>36</v>
      </c>
      <c r="B104" s="73"/>
      <c r="C104" s="71" t="s">
        <v>121</v>
      </c>
      <c r="D104" s="98" t="s">
        <v>38</v>
      </c>
    </row>
    <row r="105" spans="1:4" x14ac:dyDescent="0.25">
      <c r="A105" s="79" t="s">
        <v>37</v>
      </c>
      <c r="B105" s="73"/>
      <c r="C105" s="71" t="s">
        <v>121</v>
      </c>
      <c r="D105" s="92"/>
    </row>
    <row r="106" spans="1:4" x14ac:dyDescent="0.25">
      <c r="A106" s="79"/>
      <c r="C106" s="71"/>
      <c r="D106" s="92"/>
    </row>
    <row r="107" spans="1:4" ht="30" x14ac:dyDescent="0.25">
      <c r="A107" s="79" t="s">
        <v>135</v>
      </c>
      <c r="B107" s="73"/>
      <c r="C107" s="71" t="s">
        <v>136</v>
      </c>
      <c r="D107" s="92" t="s">
        <v>124</v>
      </c>
    </row>
    <row r="108" spans="1:4" x14ac:dyDescent="0.25">
      <c r="A108" s="79" t="s">
        <v>137</v>
      </c>
      <c r="B108" s="73" t="s">
        <v>113</v>
      </c>
      <c r="C108" s="71"/>
      <c r="D108" s="92"/>
    </row>
    <row r="109" spans="1:4" x14ac:dyDescent="0.25">
      <c r="A109" s="79" t="s">
        <v>138</v>
      </c>
      <c r="B109" s="73" t="s">
        <v>113</v>
      </c>
      <c r="D109" s="78"/>
    </row>
    <row r="110" spans="1:4" ht="15.75" thickBot="1" x14ac:dyDescent="0.3">
      <c r="A110" s="80" t="s">
        <v>139</v>
      </c>
      <c r="B110" s="93" t="s">
        <v>113</v>
      </c>
      <c r="C110" s="81"/>
      <c r="D110" s="82"/>
    </row>
    <row r="111" spans="1:4" ht="15.75" thickBot="1" x14ac:dyDescent="0.3"/>
    <row r="112" spans="1:4" x14ac:dyDescent="0.25">
      <c r="A112" s="74" t="s">
        <v>144</v>
      </c>
      <c r="B112" s="75"/>
      <c r="C112" s="96"/>
      <c r="D112" s="97"/>
    </row>
    <row r="113" spans="1:4" x14ac:dyDescent="0.25">
      <c r="A113" s="79" t="s">
        <v>107</v>
      </c>
      <c r="B113" s="73" t="s">
        <v>128</v>
      </c>
      <c r="C113" s="71"/>
      <c r="D113" s="92"/>
    </row>
    <row r="114" spans="1:4" x14ac:dyDescent="0.25">
      <c r="A114" s="79" t="s">
        <v>128</v>
      </c>
      <c r="B114" s="73"/>
      <c r="C114" s="71" t="s">
        <v>121</v>
      </c>
      <c r="D114" s="92" t="s">
        <v>130</v>
      </c>
    </row>
    <row r="115" spans="1:4" x14ac:dyDescent="0.25">
      <c r="A115" s="79" t="s">
        <v>132</v>
      </c>
      <c r="B115" s="73"/>
      <c r="C115" s="71" t="s">
        <v>121</v>
      </c>
      <c r="D115" s="92"/>
    </row>
    <row r="116" spans="1:4" x14ac:dyDescent="0.25">
      <c r="A116" s="79" t="s">
        <v>133</v>
      </c>
      <c r="B116" s="73"/>
      <c r="C116" s="71" t="s">
        <v>121</v>
      </c>
      <c r="D116" s="92"/>
    </row>
    <row r="117" spans="1:4" x14ac:dyDescent="0.25">
      <c r="A117" s="79" t="s">
        <v>134</v>
      </c>
      <c r="B117" s="73"/>
      <c r="C117" s="71" t="s">
        <v>121</v>
      </c>
      <c r="D117" s="92"/>
    </row>
    <row r="118" spans="1:4" x14ac:dyDescent="0.25">
      <c r="A118" s="79"/>
      <c r="C118" s="71"/>
      <c r="D118" s="92"/>
    </row>
    <row r="119" spans="1:4" x14ac:dyDescent="0.25">
      <c r="A119" s="79" t="s">
        <v>35</v>
      </c>
      <c r="B119" s="73"/>
      <c r="C119" s="71" t="s">
        <v>121</v>
      </c>
      <c r="D119" s="92"/>
    </row>
    <row r="120" spans="1:4" ht="30" x14ac:dyDescent="0.25">
      <c r="A120" s="79" t="s">
        <v>36</v>
      </c>
      <c r="B120" s="73"/>
      <c r="C120" s="71" t="s">
        <v>121</v>
      </c>
      <c r="D120" s="98" t="s">
        <v>38</v>
      </c>
    </row>
    <row r="121" spans="1:4" x14ac:dyDescent="0.25">
      <c r="A121" s="79" t="s">
        <v>37</v>
      </c>
      <c r="B121" s="73"/>
      <c r="C121" s="71" t="s">
        <v>121</v>
      </c>
      <c r="D121" s="92"/>
    </row>
    <row r="122" spans="1:4" x14ac:dyDescent="0.25">
      <c r="A122" s="79"/>
      <c r="C122" s="71"/>
      <c r="D122" s="92"/>
    </row>
    <row r="123" spans="1:4" ht="30" x14ac:dyDescent="0.25">
      <c r="A123" s="79" t="s">
        <v>135</v>
      </c>
      <c r="B123" s="73"/>
      <c r="C123" s="71" t="s">
        <v>136</v>
      </c>
      <c r="D123" s="92" t="s">
        <v>124</v>
      </c>
    </row>
    <row r="124" spans="1:4" x14ac:dyDescent="0.25">
      <c r="A124" s="79" t="s">
        <v>137</v>
      </c>
      <c r="B124" s="73" t="s">
        <v>113</v>
      </c>
      <c r="C124" s="71"/>
      <c r="D124" s="92"/>
    </row>
    <row r="125" spans="1:4" x14ac:dyDescent="0.25">
      <c r="A125" s="79" t="s">
        <v>138</v>
      </c>
      <c r="B125" s="73" t="s">
        <v>113</v>
      </c>
      <c r="D125" s="78"/>
    </row>
    <row r="126" spans="1:4" ht="15.75" thickBot="1" x14ac:dyDescent="0.3">
      <c r="A126" s="80" t="s">
        <v>139</v>
      </c>
      <c r="B126" s="93" t="s">
        <v>113</v>
      </c>
      <c r="C126" s="81"/>
      <c r="D126" s="82"/>
    </row>
  </sheetData>
  <conditionalFormatting sqref="B20">
    <cfRule type="cellIs" dxfId="47" priority="2" operator="notEqual">
      <formula>$B$9</formula>
    </cfRule>
    <cfRule type="cellIs" dxfId="46" priority="3" operator="equal">
      <formula>$B$9</formula>
    </cfRule>
  </conditionalFormatting>
  <conditionalFormatting sqref="B28">
    <cfRule type="containsText" dxfId="45" priority="1" operator="containsText" text="INELIGIBLE">
      <formula>NOT(ISERROR(SEARCH("INELIGIBLE",B28)))</formula>
    </cfRule>
  </conditionalFormatting>
  <hyperlinks>
    <hyperlink ref="D56" r:id="rId1" xr:uid="{10A12E1E-852D-411B-9609-8BA777745C42}"/>
    <hyperlink ref="D72" r:id="rId2" xr:uid="{AC8DFB78-DBC1-417B-8E5E-2C589E4B2F4D}"/>
    <hyperlink ref="D88" r:id="rId3" xr:uid="{A73E9209-3152-4FA6-A151-2F2852330AC8}"/>
    <hyperlink ref="D104" r:id="rId4" xr:uid="{945DE031-F74A-4953-90CA-6CEDD78F9649}"/>
    <hyperlink ref="D120" r:id="rId5" xr:uid="{4E315753-6D80-4F89-B512-1628E133CF86}"/>
  </hyperlinks>
  <pageMargins left="0.7" right="0.7" top="0.75" bottom="0.75" header="0.3" footer="0.3"/>
  <pageSetup orientation="portrait" horizontalDpi="4294967293" verticalDpi="0"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Loan Calculator</vt:lpstr>
      <vt:lpstr>ETRAN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Blayne Furey</dc:creator>
  <cp:lastModifiedBy>Blayne Furey</cp:lastModifiedBy>
  <dcterms:created xsi:type="dcterms:W3CDTF">2020-04-20T22:35:55Z</dcterms:created>
  <dcterms:modified xsi:type="dcterms:W3CDTF">2020-07-14T16:57:27Z</dcterms:modified>
</cp:coreProperties>
</file>